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taliy\Downloads\"/>
    </mc:Choice>
  </mc:AlternateContent>
  <workbookProtection workbookAlgorithmName="SHA-512" workbookHashValue="xJNI0TobRUXFGJpSMMr5r6+qcIbhBbRPqjZIwjky/YLWMEP9XXOiG/7iQujMhND3j+y64rHmG0iDk6Lr+CNv6g==" workbookSaltValue="bxoQfyzqqlSlNvDbfFL+mw==" workbookSpinCount="100000" lockStructure="1"/>
  <bookViews>
    <workbookView xWindow="-105" yWindow="-105" windowWidth="19425" windowHeight="10305" tabRatio="500"/>
  </bookViews>
  <sheets>
    <sheet name="Ввід" sheetId="1" r:id="rId1"/>
    <sheet name="Стандартні отвори" sheetId="2" r:id="rId2"/>
    <sheet name="Ручки профільні" sheetId="3" r:id="rId3"/>
    <sheet name="Декори" sheetId="4" state="hidden" r:id="rId4"/>
    <sheet name="для впр" sheetId="5" state="hidden" r:id="rId5"/>
    <sheet name="соответствие" sheetId="6" state="hidden" r:id="rId6"/>
    <sheet name="Справочник" sheetId="7" state="hidden" r:id="rId7"/>
    <sheet name="Упаковка" sheetId="8" state="hidden" r:id="rId8"/>
    <sheet name="Направления" sheetId="9" state="hidden" r:id="rId9"/>
    <sheet name="для подсчета ручки" sheetId="10" state="hidden" r:id="rId10"/>
    <sheet name="Варианты ручек" sheetId="11" state="hidden" r:id="rId11"/>
    <sheet name="Типи крайкування" sheetId="12" state="hidden" r:id="rId12"/>
    <sheet name="код" sheetId="13" state="hidden" r:id="rId13"/>
  </sheets>
  <externalReferences>
    <externalReference r:id="rId14"/>
    <externalReference r:id="rId15"/>
  </externalReferences>
  <definedNames>
    <definedName name="_xlnm._FilterDatabase" localSheetId="0" hidden="1">Ввід!$A$33:$N$148</definedName>
    <definedName name="_xlnm._FilterDatabase" localSheetId="5" hidden="1">соответствие!$B$2:$AV$150</definedName>
    <definedName name="Z_517F5C41_F790_4E7B_B228_7647F6793947_.wvu.Cols" localSheetId="10">'Варианты ручек'!$A:$M</definedName>
    <definedName name="Z_517F5C41_F790_4E7B_B228_7647F6793947_.wvu.Cols" localSheetId="0">Ввід!$O:$AQ</definedName>
    <definedName name="Z_517F5C41_F790_4E7B_B228_7647F6793947_.wvu.Cols" localSheetId="3">Декори!$A:$D</definedName>
    <definedName name="Z_517F5C41_F790_4E7B_B228_7647F6793947_.wvu.Cols" localSheetId="4">'для впр'!$A:$S</definedName>
    <definedName name="Z_517F5C41_F790_4E7B_B228_7647F6793947_.wvu.Cols" localSheetId="9">'для подсчета ручки'!$A:$J</definedName>
    <definedName name="Z_517F5C41_F790_4E7B_B228_7647F6793947_.wvu.Cols" localSheetId="12">код!$A:$H</definedName>
    <definedName name="Z_517F5C41_F790_4E7B_B228_7647F6793947_.wvu.Cols" localSheetId="5">соответствие!$E:$BL</definedName>
    <definedName name="Z_517F5C41_F790_4E7B_B228_7647F6793947_.wvu.Cols" localSheetId="7">Упаковка!$A:$D</definedName>
    <definedName name="Z_517F5C41_F790_4E7B_B228_7647F6793947_.wvu.FilterData" localSheetId="0">Ввід!$A$33:$N$148</definedName>
    <definedName name="Z_517F5C41_F790_4E7B_B228_7647F6793947_.wvu.FilterData" localSheetId="5">соответствие!$B$2:$AV$45</definedName>
    <definedName name="Z_517F5C41_F790_4E7B_B228_7647F6793947_.wvu.PrintArea" localSheetId="0">Ввід!$A$1:$T$155</definedName>
    <definedName name="Z_517F5C41_F790_4E7B_B228_7647F6793947_.wvu.PrintArea" localSheetId="3">Декори!$A$1:$B$125</definedName>
    <definedName name="Z_517F5C41_F790_4E7B_B228_7647F6793947_.wvu.PrintArea" localSheetId="11">'Типи крайкування'!$A$1:$K$64</definedName>
    <definedName name="Z_517F5C41_F790_4E7B_B228_7647F6793947_.wvu.Rows" localSheetId="0">Ввід!$84:$145</definedName>
    <definedName name="_xlnm.Print_Area" localSheetId="0">Ввід!$A$1:$T$155</definedName>
    <definedName name="_xlnm.Print_Area" localSheetId="3">Декори!$A$1:$B$125</definedName>
    <definedName name="_xlnm.Print_Area" localSheetId="11">'Типи крайкування'!$A$1:$K$64</definedName>
  </definedNames>
  <calcPr calcId="162913"/>
</workbook>
</file>

<file path=xl/calcChain.xml><?xml version="1.0" encoding="utf-8"?>
<calcChain xmlns="http://schemas.openxmlformats.org/spreadsheetml/2006/main">
  <c r="C100" i="4" l="1"/>
  <c r="F36" i="13"/>
  <c r="D36" i="13"/>
  <c r="BG103" i="6"/>
  <c r="AY103" i="6"/>
  <c r="Z103" i="6"/>
  <c r="Z104" i="6"/>
  <c r="Y103" i="6"/>
  <c r="Y104" i="6"/>
  <c r="X103" i="6"/>
  <c r="V103" i="6"/>
  <c r="BA103" i="6" s="1"/>
  <c r="W103" i="6"/>
  <c r="W104" i="6"/>
  <c r="U103" i="6"/>
  <c r="AZ103" i="6" s="1"/>
  <c r="U104" i="6"/>
  <c r="S103" i="6"/>
  <c r="AX103" i="6" s="1"/>
  <c r="Q103" i="6"/>
  <c r="AV103" i="6" s="1"/>
  <c r="P103" i="6"/>
  <c r="AU103" i="6" s="1"/>
  <c r="N103" i="6"/>
  <c r="AS103" i="6" s="1"/>
  <c r="O103" i="6"/>
  <c r="AT103" i="6"/>
  <c r="C101" i="4"/>
  <c r="C79" i="4"/>
  <c r="BA106" i="6"/>
  <c r="BA107" i="6"/>
  <c r="BA108" i="6"/>
  <c r="BA109" i="6"/>
  <c r="BA110" i="6"/>
  <c r="BA111" i="6"/>
  <c r="BA112" i="6"/>
  <c r="BA113" i="6"/>
  <c r="BA114" i="6"/>
  <c r="BA115" i="6"/>
  <c r="BA116" i="6"/>
  <c r="BA117" i="6"/>
  <c r="BA118" i="6"/>
  <c r="BA119" i="6"/>
  <c r="BA120" i="6"/>
  <c r="BA121" i="6"/>
  <c r="BA122" i="6"/>
  <c r="BA123" i="6"/>
  <c r="BA124" i="6"/>
  <c r="BA125" i="6"/>
  <c r="BA126" i="6"/>
  <c r="BA127" i="6"/>
  <c r="BA128" i="6"/>
  <c r="BA129" i="6"/>
  <c r="BA130" i="6"/>
  <c r="BA131" i="6"/>
  <c r="BA132" i="6"/>
  <c r="BA133" i="6"/>
  <c r="BA134" i="6"/>
  <c r="BA135" i="6"/>
  <c r="BA136" i="6"/>
  <c r="BA137" i="6"/>
  <c r="BA138" i="6"/>
  <c r="BA139" i="6"/>
  <c r="BA140" i="6"/>
  <c r="BA141" i="6"/>
  <c r="BA142" i="6"/>
  <c r="BA143" i="6"/>
  <c r="BA144" i="6"/>
  <c r="BA145" i="6"/>
  <c r="BA146" i="6"/>
  <c r="BA147" i="6"/>
  <c r="BA148" i="6"/>
  <c r="BA149" i="6"/>
  <c r="AZ106" i="6"/>
  <c r="AZ107" i="6"/>
  <c r="AZ108" i="6"/>
  <c r="AZ109" i="6"/>
  <c r="AZ110" i="6"/>
  <c r="AZ111" i="6"/>
  <c r="AZ112" i="6"/>
  <c r="AZ113" i="6"/>
  <c r="AZ114" i="6"/>
  <c r="AZ115" i="6"/>
  <c r="AZ116" i="6"/>
  <c r="AZ117" i="6"/>
  <c r="AZ118" i="6"/>
  <c r="AZ119" i="6"/>
  <c r="AZ120" i="6"/>
  <c r="AZ121" i="6"/>
  <c r="AZ122" i="6"/>
  <c r="AZ123" i="6"/>
  <c r="AZ124" i="6"/>
  <c r="AZ125" i="6"/>
  <c r="AZ126" i="6"/>
  <c r="AZ127" i="6"/>
  <c r="AZ128" i="6"/>
  <c r="AZ129" i="6"/>
  <c r="AZ130" i="6"/>
  <c r="AZ131" i="6"/>
  <c r="AZ132" i="6"/>
  <c r="AZ133" i="6"/>
  <c r="AZ134" i="6"/>
  <c r="AZ135" i="6"/>
  <c r="AZ136" i="6"/>
  <c r="AZ137" i="6"/>
  <c r="AZ138" i="6"/>
  <c r="AZ139" i="6"/>
  <c r="AZ140" i="6"/>
  <c r="AZ141" i="6"/>
  <c r="AZ142" i="6"/>
  <c r="AZ143" i="6"/>
  <c r="AZ144" i="6"/>
  <c r="AZ145" i="6"/>
  <c r="AZ146" i="6"/>
  <c r="AZ147" i="6"/>
  <c r="AZ148" i="6"/>
  <c r="AZ149" i="6"/>
  <c r="AY106" i="6"/>
  <c r="AY107" i="6"/>
  <c r="AY108" i="6"/>
  <c r="AY109" i="6"/>
  <c r="AY110" i="6"/>
  <c r="AY111" i="6"/>
  <c r="AY112" i="6"/>
  <c r="AY113" i="6"/>
  <c r="AY114" i="6"/>
  <c r="AY115" i="6"/>
  <c r="AY116" i="6"/>
  <c r="AY117" i="6"/>
  <c r="AY118" i="6"/>
  <c r="AY119" i="6"/>
  <c r="AY120" i="6"/>
  <c r="AY121" i="6"/>
  <c r="AY122" i="6"/>
  <c r="AY123" i="6"/>
  <c r="AY124" i="6"/>
  <c r="AY125" i="6"/>
  <c r="AY126" i="6"/>
  <c r="AY127" i="6"/>
  <c r="AY128" i="6"/>
  <c r="AY129" i="6"/>
  <c r="AY130" i="6"/>
  <c r="AY131" i="6"/>
  <c r="AY132" i="6"/>
  <c r="AY133" i="6"/>
  <c r="AY134" i="6"/>
  <c r="AY135" i="6"/>
  <c r="AY136" i="6"/>
  <c r="AY137" i="6"/>
  <c r="AY138" i="6"/>
  <c r="AY139" i="6"/>
  <c r="AY140" i="6"/>
  <c r="AY141" i="6"/>
  <c r="AY142" i="6"/>
  <c r="AY143" i="6"/>
  <c r="AY144" i="6"/>
  <c r="AY145" i="6"/>
  <c r="AY146" i="6"/>
  <c r="AY147" i="6"/>
  <c r="AY148" i="6"/>
  <c r="AY149" i="6"/>
  <c r="AU106" i="6"/>
  <c r="AU107" i="6"/>
  <c r="AU108" i="6"/>
  <c r="AU109" i="6"/>
  <c r="AU110" i="6"/>
  <c r="AU111" i="6"/>
  <c r="AU112" i="6"/>
  <c r="AU113" i="6"/>
  <c r="AU114" i="6"/>
  <c r="AU115" i="6"/>
  <c r="AU116" i="6"/>
  <c r="AU117" i="6"/>
  <c r="AU118" i="6"/>
  <c r="AU119" i="6"/>
  <c r="AU120" i="6"/>
  <c r="AU121" i="6"/>
  <c r="AU122" i="6"/>
  <c r="AU123" i="6"/>
  <c r="AU124" i="6"/>
  <c r="AU125" i="6"/>
  <c r="AU126" i="6"/>
  <c r="AU127" i="6"/>
  <c r="AU128" i="6"/>
  <c r="AU129" i="6"/>
  <c r="AU130" i="6"/>
  <c r="AU131" i="6"/>
  <c r="AU132" i="6"/>
  <c r="AU133" i="6"/>
  <c r="AU134" i="6"/>
  <c r="AU135" i="6"/>
  <c r="AU136" i="6"/>
  <c r="AU137" i="6"/>
  <c r="AU138" i="6"/>
  <c r="AU139" i="6"/>
  <c r="AU140" i="6"/>
  <c r="AU141" i="6"/>
  <c r="AU142" i="6"/>
  <c r="AU143" i="6"/>
  <c r="AU144" i="6"/>
  <c r="AU145" i="6"/>
  <c r="AU146" i="6"/>
  <c r="AU147" i="6"/>
  <c r="AU148" i="6"/>
  <c r="AU149" i="6"/>
  <c r="AV106" i="6"/>
  <c r="AV107" i="6"/>
  <c r="AV108" i="6"/>
  <c r="AV109" i="6"/>
  <c r="AV110" i="6"/>
  <c r="AV111" i="6"/>
  <c r="AV112" i="6"/>
  <c r="AV113" i="6"/>
  <c r="AV114" i="6"/>
  <c r="AV115" i="6"/>
  <c r="AV116" i="6"/>
  <c r="AV117" i="6"/>
  <c r="AV118" i="6"/>
  <c r="AV119" i="6"/>
  <c r="AV120" i="6"/>
  <c r="AV121" i="6"/>
  <c r="AV122" i="6"/>
  <c r="AV123" i="6"/>
  <c r="AV124" i="6"/>
  <c r="AV125" i="6"/>
  <c r="AV126" i="6"/>
  <c r="AV127" i="6"/>
  <c r="AV128" i="6"/>
  <c r="AV129" i="6"/>
  <c r="AV130" i="6"/>
  <c r="AV131" i="6"/>
  <c r="AV132" i="6"/>
  <c r="AV133" i="6"/>
  <c r="AV134" i="6"/>
  <c r="AV135" i="6"/>
  <c r="AV136" i="6"/>
  <c r="AV137" i="6"/>
  <c r="AV138" i="6"/>
  <c r="AV139" i="6"/>
  <c r="AV140" i="6"/>
  <c r="AV141" i="6"/>
  <c r="AV142" i="6"/>
  <c r="AV143" i="6"/>
  <c r="AV144" i="6"/>
  <c r="AV145" i="6"/>
  <c r="AV146" i="6"/>
  <c r="AV147" i="6"/>
  <c r="AV148" i="6"/>
  <c r="AV149" i="6"/>
  <c r="AT106" i="6"/>
  <c r="AT107" i="6"/>
  <c r="AT108" i="6"/>
  <c r="AT109" i="6"/>
  <c r="AT110" i="6"/>
  <c r="AT111" i="6"/>
  <c r="AT112" i="6"/>
  <c r="AT113" i="6"/>
  <c r="AT114" i="6"/>
  <c r="AT115" i="6"/>
  <c r="AT116" i="6"/>
  <c r="AT117" i="6"/>
  <c r="AT118" i="6"/>
  <c r="AT119" i="6"/>
  <c r="AT120" i="6"/>
  <c r="AT121" i="6"/>
  <c r="AT122" i="6"/>
  <c r="AT123" i="6"/>
  <c r="AT124" i="6"/>
  <c r="AT125" i="6"/>
  <c r="AT126" i="6"/>
  <c r="AT127" i="6"/>
  <c r="AT128" i="6"/>
  <c r="AT129" i="6"/>
  <c r="AT130" i="6"/>
  <c r="AT131" i="6"/>
  <c r="AT132" i="6"/>
  <c r="AT133" i="6"/>
  <c r="AT134" i="6"/>
  <c r="AT135" i="6"/>
  <c r="AT136" i="6"/>
  <c r="AT137" i="6"/>
  <c r="AT138" i="6"/>
  <c r="AT139" i="6"/>
  <c r="AT140" i="6"/>
  <c r="AT141" i="6"/>
  <c r="AT142" i="6"/>
  <c r="AT143" i="6"/>
  <c r="AT144" i="6"/>
  <c r="AT145" i="6"/>
  <c r="AT146" i="6"/>
  <c r="AT147" i="6"/>
  <c r="AT148" i="6"/>
  <c r="AT149" i="6"/>
  <c r="BG105" i="6" l="1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90" i="13"/>
  <c r="F91" i="13"/>
  <c r="F92" i="13"/>
  <c r="F93" i="13"/>
  <c r="F94" i="13"/>
  <c r="F95" i="13"/>
  <c r="F96" i="13"/>
  <c r="F97" i="13"/>
  <c r="F98" i="13"/>
  <c r="S106" i="6"/>
  <c r="AX106" i="6" s="1"/>
  <c r="S107" i="6"/>
  <c r="AX107" i="6" s="1"/>
  <c r="S108" i="6"/>
  <c r="AX108" i="6" s="1"/>
  <c r="S109" i="6"/>
  <c r="AX109" i="6" s="1"/>
  <c r="S110" i="6"/>
  <c r="AX110" i="6" s="1"/>
  <c r="S111" i="6"/>
  <c r="AX111" i="6" s="1"/>
  <c r="S112" i="6"/>
  <c r="AX112" i="6" s="1"/>
  <c r="S113" i="6"/>
  <c r="AX113" i="6" s="1"/>
  <c r="S114" i="6"/>
  <c r="AX114" i="6" s="1"/>
  <c r="S115" i="6"/>
  <c r="AX115" i="6" s="1"/>
  <c r="S116" i="6"/>
  <c r="AX116" i="6" s="1"/>
  <c r="S117" i="6"/>
  <c r="AX117" i="6" s="1"/>
  <c r="S118" i="6"/>
  <c r="AX118" i="6" s="1"/>
  <c r="S119" i="6"/>
  <c r="AX119" i="6" s="1"/>
  <c r="S120" i="6"/>
  <c r="AX120" i="6" s="1"/>
  <c r="S121" i="6"/>
  <c r="AX121" i="6" s="1"/>
  <c r="S122" i="6"/>
  <c r="AX122" i="6" s="1"/>
  <c r="S123" i="6"/>
  <c r="AX123" i="6" s="1"/>
  <c r="S124" i="6"/>
  <c r="AX124" i="6" s="1"/>
  <c r="S125" i="6"/>
  <c r="AX125" i="6" s="1"/>
  <c r="S126" i="6"/>
  <c r="AX126" i="6" s="1"/>
  <c r="S127" i="6"/>
  <c r="AX127" i="6" s="1"/>
  <c r="S128" i="6"/>
  <c r="AX128" i="6" s="1"/>
  <c r="S129" i="6"/>
  <c r="AX129" i="6" s="1"/>
  <c r="S130" i="6"/>
  <c r="AX130" i="6" s="1"/>
  <c r="S131" i="6"/>
  <c r="AX131" i="6" s="1"/>
  <c r="S132" i="6"/>
  <c r="AX132" i="6" s="1"/>
  <c r="S133" i="6"/>
  <c r="AX133" i="6" s="1"/>
  <c r="S134" i="6"/>
  <c r="AX134" i="6" s="1"/>
  <c r="S135" i="6"/>
  <c r="AX135" i="6" s="1"/>
  <c r="S136" i="6"/>
  <c r="AX136" i="6" s="1"/>
  <c r="S137" i="6"/>
  <c r="AX137" i="6" s="1"/>
  <c r="S138" i="6"/>
  <c r="AX138" i="6" s="1"/>
  <c r="S139" i="6"/>
  <c r="AX139" i="6" s="1"/>
  <c r="S140" i="6"/>
  <c r="AX140" i="6" s="1"/>
  <c r="S141" i="6"/>
  <c r="AX141" i="6" s="1"/>
  <c r="S142" i="6"/>
  <c r="AX142" i="6" s="1"/>
  <c r="S143" i="6"/>
  <c r="AX143" i="6" s="1"/>
  <c r="S144" i="6"/>
  <c r="AX144" i="6" s="1"/>
  <c r="S145" i="6"/>
  <c r="AX145" i="6" s="1"/>
  <c r="S146" i="6"/>
  <c r="AX146" i="6" s="1"/>
  <c r="S147" i="6"/>
  <c r="AX147" i="6" s="1"/>
  <c r="S148" i="6"/>
  <c r="AX148" i="6" s="1"/>
  <c r="S149" i="6"/>
  <c r="AX149" i="6" s="1"/>
  <c r="N106" i="6"/>
  <c r="AS106" i="6" s="1"/>
  <c r="N107" i="6"/>
  <c r="AS107" i="6" s="1"/>
  <c r="N108" i="6"/>
  <c r="AS108" i="6" s="1"/>
  <c r="N109" i="6"/>
  <c r="AS109" i="6" s="1"/>
  <c r="N110" i="6"/>
  <c r="AS110" i="6" s="1"/>
  <c r="N111" i="6"/>
  <c r="AS111" i="6" s="1"/>
  <c r="N112" i="6"/>
  <c r="AS112" i="6" s="1"/>
  <c r="N113" i="6"/>
  <c r="AS113" i="6" s="1"/>
  <c r="N114" i="6"/>
  <c r="AS114" i="6" s="1"/>
  <c r="N115" i="6"/>
  <c r="AS115" i="6" s="1"/>
  <c r="N116" i="6"/>
  <c r="AS116" i="6" s="1"/>
  <c r="N117" i="6"/>
  <c r="AS117" i="6" s="1"/>
  <c r="N118" i="6"/>
  <c r="AS118" i="6" s="1"/>
  <c r="N119" i="6"/>
  <c r="AS119" i="6" s="1"/>
  <c r="N120" i="6"/>
  <c r="AS120" i="6" s="1"/>
  <c r="N121" i="6"/>
  <c r="AS121" i="6" s="1"/>
  <c r="N122" i="6"/>
  <c r="AS122" i="6" s="1"/>
  <c r="N123" i="6"/>
  <c r="AS123" i="6" s="1"/>
  <c r="N124" i="6"/>
  <c r="AS124" i="6" s="1"/>
  <c r="N125" i="6"/>
  <c r="AS125" i="6" s="1"/>
  <c r="N126" i="6"/>
  <c r="AS126" i="6" s="1"/>
  <c r="N127" i="6"/>
  <c r="AS127" i="6" s="1"/>
  <c r="N128" i="6"/>
  <c r="AS128" i="6" s="1"/>
  <c r="N129" i="6"/>
  <c r="AS129" i="6" s="1"/>
  <c r="N130" i="6"/>
  <c r="AS130" i="6" s="1"/>
  <c r="N131" i="6"/>
  <c r="AS131" i="6" s="1"/>
  <c r="N132" i="6"/>
  <c r="AS132" i="6" s="1"/>
  <c r="N133" i="6"/>
  <c r="AS133" i="6" s="1"/>
  <c r="N134" i="6"/>
  <c r="AS134" i="6" s="1"/>
  <c r="N135" i="6"/>
  <c r="AS135" i="6" s="1"/>
  <c r="N136" i="6"/>
  <c r="AS136" i="6" s="1"/>
  <c r="N137" i="6"/>
  <c r="AS137" i="6" s="1"/>
  <c r="N138" i="6"/>
  <c r="AS138" i="6" s="1"/>
  <c r="N139" i="6"/>
  <c r="AS139" i="6" s="1"/>
  <c r="N140" i="6"/>
  <c r="AS140" i="6" s="1"/>
  <c r="N141" i="6"/>
  <c r="AS141" i="6" s="1"/>
  <c r="N142" i="6"/>
  <c r="AS142" i="6" s="1"/>
  <c r="N143" i="6"/>
  <c r="AS143" i="6" s="1"/>
  <c r="N144" i="6"/>
  <c r="AS144" i="6" s="1"/>
  <c r="N145" i="6"/>
  <c r="AS145" i="6" s="1"/>
  <c r="N146" i="6"/>
  <c r="AS146" i="6" s="1"/>
  <c r="N147" i="6"/>
  <c r="AS147" i="6" s="1"/>
  <c r="N148" i="6"/>
  <c r="AS148" i="6" s="1"/>
  <c r="N149" i="6"/>
  <c r="AS149" i="6" s="1"/>
  <c r="C99" i="4" l="1"/>
  <c r="BG25" i="6" l="1"/>
  <c r="BG26" i="6"/>
  <c r="C97" i="4"/>
  <c r="C130" i="4" l="1"/>
  <c r="C128" i="4"/>
  <c r="C127" i="4"/>
  <c r="F3" i="13" l="1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1" i="13"/>
  <c r="F22" i="13"/>
  <c r="F23" i="13"/>
  <c r="F24" i="13"/>
  <c r="F26" i="13"/>
  <c r="F27" i="13"/>
  <c r="F28" i="13"/>
  <c r="F29" i="13"/>
  <c r="F30" i="13"/>
  <c r="F31" i="13"/>
  <c r="F32" i="13"/>
  <c r="F33" i="13"/>
  <c r="F34" i="13"/>
  <c r="F35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O19" i="1" l="1"/>
  <c r="I19" i="1" s="1"/>
  <c r="C98" i="4"/>
  <c r="C105" i="4"/>
  <c r="C106" i="4"/>
  <c r="C107" i="4"/>
  <c r="C108" i="4"/>
  <c r="C82" i="4"/>
  <c r="C83" i="4"/>
  <c r="I34" i="1" l="1"/>
  <c r="K34" i="1" l="1"/>
  <c r="S77" i="6" l="1"/>
  <c r="AX77" i="6" s="1"/>
  <c r="Q77" i="6"/>
  <c r="AV77" i="6" s="1"/>
  <c r="P77" i="6"/>
  <c r="AU77" i="6" s="1"/>
  <c r="O77" i="6"/>
  <c r="AT77" i="6" s="1"/>
  <c r="N77" i="6"/>
  <c r="S76" i="6"/>
  <c r="AX76" i="6" s="1"/>
  <c r="Q76" i="6"/>
  <c r="AV76" i="6" s="1"/>
  <c r="P76" i="6"/>
  <c r="AU76" i="6" s="1"/>
  <c r="O76" i="6"/>
  <c r="AT76" i="6" s="1"/>
  <c r="N76" i="6"/>
  <c r="S75" i="6"/>
  <c r="AX75" i="6" s="1"/>
  <c r="Q75" i="6"/>
  <c r="AV75" i="6" s="1"/>
  <c r="P75" i="6"/>
  <c r="AU75" i="6" s="1"/>
  <c r="O75" i="6"/>
  <c r="AT75" i="6" s="1"/>
  <c r="N75" i="6"/>
  <c r="S74" i="6"/>
  <c r="AX74" i="6" s="1"/>
  <c r="Q74" i="6"/>
  <c r="AV74" i="6" s="1"/>
  <c r="P74" i="6"/>
  <c r="AU74" i="6" s="1"/>
  <c r="O74" i="6"/>
  <c r="AT74" i="6" s="1"/>
  <c r="N74" i="6"/>
  <c r="F140" i="13"/>
  <c r="D140" i="13"/>
  <c r="F139" i="13"/>
  <c r="D139" i="13"/>
  <c r="F138" i="13"/>
  <c r="D138" i="13"/>
  <c r="F137" i="13"/>
  <c r="D137" i="13"/>
  <c r="AC19" i="1" l="1"/>
  <c r="V25" i="6"/>
  <c r="V26" i="6"/>
  <c r="U25" i="6"/>
  <c r="U26" i="6"/>
  <c r="T25" i="6"/>
  <c r="T26" i="6"/>
  <c r="S25" i="6"/>
  <c r="S26" i="6"/>
  <c r="O24" i="6"/>
  <c r="P25" i="6"/>
  <c r="P26" i="6"/>
  <c r="N25" i="6"/>
  <c r="AS25" i="6" s="1"/>
  <c r="N26" i="6"/>
  <c r="AS26" i="6" s="1"/>
  <c r="G30" i="1" l="1"/>
  <c r="M34" i="1" l="1"/>
  <c r="F148" i="13" l="1"/>
  <c r="D148" i="13"/>
  <c r="F147" i="13"/>
  <c r="D147" i="13"/>
  <c r="F146" i="13"/>
  <c r="D146" i="13"/>
  <c r="F145" i="13"/>
  <c r="D145" i="13"/>
  <c r="F144" i="13"/>
  <c r="D144" i="13"/>
  <c r="F143" i="13"/>
  <c r="D143" i="13"/>
  <c r="F142" i="13"/>
  <c r="D142" i="13"/>
  <c r="F141" i="13"/>
  <c r="D141" i="13"/>
  <c r="F136" i="13"/>
  <c r="D136" i="13"/>
  <c r="F135" i="13"/>
  <c r="D135" i="13"/>
  <c r="F134" i="13"/>
  <c r="D134" i="13"/>
  <c r="F133" i="13"/>
  <c r="D133" i="13"/>
  <c r="F132" i="13"/>
  <c r="D132" i="13"/>
  <c r="F131" i="13"/>
  <c r="D131" i="13"/>
  <c r="F130" i="13"/>
  <c r="D130" i="13"/>
  <c r="F88" i="13"/>
  <c r="D88" i="13"/>
  <c r="F87" i="13"/>
  <c r="D87" i="13"/>
  <c r="F86" i="13"/>
  <c r="D86" i="13"/>
  <c r="F85" i="13"/>
  <c r="D85" i="13"/>
  <c r="F84" i="13"/>
  <c r="D84" i="13"/>
  <c r="F83" i="13"/>
  <c r="D83" i="13"/>
  <c r="F82" i="13"/>
  <c r="D82" i="13"/>
  <c r="F81" i="13"/>
  <c r="D81" i="13"/>
  <c r="F80" i="13"/>
  <c r="D80" i="13"/>
  <c r="F79" i="13"/>
  <c r="D79" i="13"/>
  <c r="F78" i="13"/>
  <c r="D78" i="13"/>
  <c r="F77" i="13"/>
  <c r="D77" i="13"/>
  <c r="F76" i="13"/>
  <c r="D76" i="13"/>
  <c r="F75" i="13"/>
  <c r="D75" i="13"/>
  <c r="F74" i="13"/>
  <c r="D74" i="13"/>
  <c r="F72" i="13"/>
  <c r="D72" i="13"/>
  <c r="F71" i="13"/>
  <c r="D71" i="13"/>
  <c r="F70" i="13"/>
  <c r="D70" i="13"/>
  <c r="F69" i="13"/>
  <c r="D69" i="13"/>
  <c r="F68" i="13"/>
  <c r="D68" i="13"/>
  <c r="F67" i="13"/>
  <c r="D67" i="13"/>
  <c r="F66" i="13"/>
  <c r="D66" i="13"/>
  <c r="F65" i="13"/>
  <c r="D65" i="13"/>
  <c r="F64" i="13"/>
  <c r="D64" i="13"/>
  <c r="F63" i="13"/>
  <c r="D63" i="13"/>
  <c r="F2" i="13"/>
  <c r="D2" i="13"/>
  <c r="E102" i="10"/>
  <c r="F102" i="10" s="1"/>
  <c r="C102" i="10"/>
  <c r="B102" i="10"/>
  <c r="H102" i="10" s="1"/>
  <c r="D102" i="10" s="1"/>
  <c r="G102" i="10" s="1"/>
  <c r="E101" i="10"/>
  <c r="F101" i="10" s="1"/>
  <c r="C101" i="10"/>
  <c r="B101" i="10"/>
  <c r="H101" i="10" s="1"/>
  <c r="D101" i="10" s="1"/>
  <c r="G101" i="10" s="1"/>
  <c r="E100" i="10"/>
  <c r="F100" i="10" s="1"/>
  <c r="C100" i="10"/>
  <c r="B100" i="10"/>
  <c r="H100" i="10" s="1"/>
  <c r="D100" i="10" s="1"/>
  <c r="G100" i="10" s="1"/>
  <c r="E99" i="10"/>
  <c r="F99" i="10" s="1"/>
  <c r="C99" i="10"/>
  <c r="B99" i="10"/>
  <c r="H99" i="10" s="1"/>
  <c r="D99" i="10" s="1"/>
  <c r="G99" i="10" s="1"/>
  <c r="E98" i="10"/>
  <c r="F98" i="10" s="1"/>
  <c r="C98" i="10"/>
  <c r="B98" i="10"/>
  <c r="H98" i="10" s="1"/>
  <c r="D98" i="10" s="1"/>
  <c r="G98" i="10" s="1"/>
  <c r="E97" i="10"/>
  <c r="F97" i="10" s="1"/>
  <c r="C97" i="10"/>
  <c r="B97" i="10"/>
  <c r="H97" i="10" s="1"/>
  <c r="D97" i="10" s="1"/>
  <c r="G97" i="10" s="1"/>
  <c r="E96" i="10"/>
  <c r="F96" i="10" s="1"/>
  <c r="C96" i="10"/>
  <c r="B96" i="10"/>
  <c r="H96" i="10" s="1"/>
  <c r="D96" i="10" s="1"/>
  <c r="G96" i="10" s="1"/>
  <c r="E95" i="10"/>
  <c r="F95" i="10" s="1"/>
  <c r="C95" i="10"/>
  <c r="B95" i="10"/>
  <c r="H95" i="10" s="1"/>
  <c r="D95" i="10" s="1"/>
  <c r="G95" i="10" s="1"/>
  <c r="E94" i="10"/>
  <c r="F94" i="10" s="1"/>
  <c r="C94" i="10"/>
  <c r="B94" i="10"/>
  <c r="H94" i="10" s="1"/>
  <c r="D94" i="10" s="1"/>
  <c r="G94" i="10" s="1"/>
  <c r="E93" i="10"/>
  <c r="F93" i="10" s="1"/>
  <c r="C93" i="10"/>
  <c r="B93" i="10"/>
  <c r="H93" i="10" s="1"/>
  <c r="D93" i="10" s="1"/>
  <c r="G93" i="10" s="1"/>
  <c r="E92" i="10"/>
  <c r="F92" i="10" s="1"/>
  <c r="C92" i="10"/>
  <c r="B92" i="10"/>
  <c r="H92" i="10" s="1"/>
  <c r="D92" i="10" s="1"/>
  <c r="G92" i="10" s="1"/>
  <c r="E91" i="10"/>
  <c r="F91" i="10" s="1"/>
  <c r="C91" i="10"/>
  <c r="B91" i="10"/>
  <c r="H91" i="10" s="1"/>
  <c r="D91" i="10" s="1"/>
  <c r="G91" i="10" s="1"/>
  <c r="E90" i="10"/>
  <c r="F90" i="10" s="1"/>
  <c r="C90" i="10"/>
  <c r="B90" i="10"/>
  <c r="H90" i="10" s="1"/>
  <c r="D90" i="10" s="1"/>
  <c r="G90" i="10" s="1"/>
  <c r="E89" i="10"/>
  <c r="F89" i="10" s="1"/>
  <c r="C89" i="10"/>
  <c r="B89" i="10"/>
  <c r="H89" i="10" s="1"/>
  <c r="D89" i="10" s="1"/>
  <c r="G89" i="10" s="1"/>
  <c r="E88" i="10"/>
  <c r="F88" i="10" s="1"/>
  <c r="C88" i="10"/>
  <c r="B88" i="10"/>
  <c r="H88" i="10" s="1"/>
  <c r="D88" i="10" s="1"/>
  <c r="G88" i="10" s="1"/>
  <c r="E87" i="10"/>
  <c r="F87" i="10" s="1"/>
  <c r="C87" i="10"/>
  <c r="B87" i="10"/>
  <c r="H87" i="10" s="1"/>
  <c r="D87" i="10" s="1"/>
  <c r="G87" i="10" s="1"/>
  <c r="E86" i="10"/>
  <c r="F86" i="10" s="1"/>
  <c r="C86" i="10"/>
  <c r="B86" i="10"/>
  <c r="H86" i="10" s="1"/>
  <c r="D86" i="10" s="1"/>
  <c r="G86" i="10" s="1"/>
  <c r="E85" i="10"/>
  <c r="F85" i="10" s="1"/>
  <c r="C85" i="10"/>
  <c r="B85" i="10"/>
  <c r="H85" i="10" s="1"/>
  <c r="D85" i="10" s="1"/>
  <c r="G85" i="10" s="1"/>
  <c r="E84" i="10"/>
  <c r="F84" i="10" s="1"/>
  <c r="C84" i="10"/>
  <c r="B84" i="10"/>
  <c r="H84" i="10" s="1"/>
  <c r="D84" i="10" s="1"/>
  <c r="G84" i="10" s="1"/>
  <c r="E83" i="10"/>
  <c r="F83" i="10" s="1"/>
  <c r="C83" i="10"/>
  <c r="B83" i="10"/>
  <c r="H83" i="10" s="1"/>
  <c r="D83" i="10" s="1"/>
  <c r="G83" i="10" s="1"/>
  <c r="E82" i="10"/>
  <c r="F82" i="10" s="1"/>
  <c r="C82" i="10"/>
  <c r="B82" i="10"/>
  <c r="H82" i="10" s="1"/>
  <c r="D82" i="10" s="1"/>
  <c r="G82" i="10" s="1"/>
  <c r="E81" i="10"/>
  <c r="F81" i="10" s="1"/>
  <c r="C81" i="10"/>
  <c r="B81" i="10"/>
  <c r="H81" i="10" s="1"/>
  <c r="D81" i="10" s="1"/>
  <c r="G81" i="10" s="1"/>
  <c r="E80" i="10"/>
  <c r="F80" i="10" s="1"/>
  <c r="C80" i="10"/>
  <c r="B80" i="10"/>
  <c r="H80" i="10" s="1"/>
  <c r="D80" i="10" s="1"/>
  <c r="G80" i="10" s="1"/>
  <c r="E79" i="10"/>
  <c r="F79" i="10" s="1"/>
  <c r="C79" i="10"/>
  <c r="B79" i="10"/>
  <c r="H79" i="10" s="1"/>
  <c r="D79" i="10" s="1"/>
  <c r="G79" i="10" s="1"/>
  <c r="E78" i="10"/>
  <c r="F78" i="10" s="1"/>
  <c r="C78" i="10"/>
  <c r="B78" i="10"/>
  <c r="H78" i="10" s="1"/>
  <c r="D78" i="10" s="1"/>
  <c r="G78" i="10" s="1"/>
  <c r="E77" i="10"/>
  <c r="F77" i="10" s="1"/>
  <c r="C77" i="10"/>
  <c r="B77" i="10"/>
  <c r="H77" i="10" s="1"/>
  <c r="D77" i="10" s="1"/>
  <c r="G77" i="10" s="1"/>
  <c r="E76" i="10"/>
  <c r="F76" i="10" s="1"/>
  <c r="C76" i="10"/>
  <c r="B76" i="10"/>
  <c r="H76" i="10" s="1"/>
  <c r="D76" i="10" s="1"/>
  <c r="G76" i="10" s="1"/>
  <c r="E75" i="10"/>
  <c r="F75" i="10" s="1"/>
  <c r="C75" i="10"/>
  <c r="B75" i="10"/>
  <c r="H75" i="10" s="1"/>
  <c r="D75" i="10" s="1"/>
  <c r="G75" i="10" s="1"/>
  <c r="E74" i="10"/>
  <c r="F74" i="10" s="1"/>
  <c r="C74" i="10"/>
  <c r="B74" i="10"/>
  <c r="H74" i="10" s="1"/>
  <c r="D74" i="10" s="1"/>
  <c r="G74" i="10" s="1"/>
  <c r="E73" i="10"/>
  <c r="F73" i="10" s="1"/>
  <c r="C73" i="10"/>
  <c r="B73" i="10"/>
  <c r="H73" i="10" s="1"/>
  <c r="D73" i="10" s="1"/>
  <c r="G73" i="10" s="1"/>
  <c r="E72" i="10"/>
  <c r="F72" i="10" s="1"/>
  <c r="C72" i="10"/>
  <c r="B72" i="10"/>
  <c r="H72" i="10" s="1"/>
  <c r="D72" i="10" s="1"/>
  <c r="G72" i="10" s="1"/>
  <c r="E71" i="10"/>
  <c r="F71" i="10" s="1"/>
  <c r="C71" i="10"/>
  <c r="B71" i="10"/>
  <c r="H71" i="10" s="1"/>
  <c r="D71" i="10" s="1"/>
  <c r="G71" i="10" s="1"/>
  <c r="E70" i="10"/>
  <c r="F70" i="10" s="1"/>
  <c r="C70" i="10"/>
  <c r="B70" i="10"/>
  <c r="H70" i="10" s="1"/>
  <c r="D70" i="10" s="1"/>
  <c r="G70" i="10" s="1"/>
  <c r="E69" i="10"/>
  <c r="F69" i="10" s="1"/>
  <c r="C69" i="10"/>
  <c r="B69" i="10"/>
  <c r="H69" i="10" s="1"/>
  <c r="D69" i="10" s="1"/>
  <c r="G69" i="10" s="1"/>
  <c r="E68" i="10"/>
  <c r="F68" i="10" s="1"/>
  <c r="C68" i="10"/>
  <c r="B68" i="10"/>
  <c r="H68" i="10" s="1"/>
  <c r="D68" i="10" s="1"/>
  <c r="G68" i="10" s="1"/>
  <c r="E67" i="10"/>
  <c r="F67" i="10" s="1"/>
  <c r="C67" i="10"/>
  <c r="B67" i="10"/>
  <c r="H67" i="10" s="1"/>
  <c r="D67" i="10" s="1"/>
  <c r="G67" i="10" s="1"/>
  <c r="E66" i="10"/>
  <c r="F66" i="10" s="1"/>
  <c r="C66" i="10"/>
  <c r="B66" i="10"/>
  <c r="H66" i="10" s="1"/>
  <c r="D66" i="10" s="1"/>
  <c r="G66" i="10" s="1"/>
  <c r="E65" i="10"/>
  <c r="F65" i="10" s="1"/>
  <c r="C65" i="10"/>
  <c r="B65" i="10"/>
  <c r="H65" i="10" s="1"/>
  <c r="D65" i="10" s="1"/>
  <c r="G65" i="10" s="1"/>
  <c r="E64" i="10"/>
  <c r="F64" i="10" s="1"/>
  <c r="C64" i="10"/>
  <c r="B64" i="10"/>
  <c r="H64" i="10" s="1"/>
  <c r="D64" i="10" s="1"/>
  <c r="G64" i="10" s="1"/>
  <c r="E63" i="10"/>
  <c r="F63" i="10" s="1"/>
  <c r="C63" i="10"/>
  <c r="B63" i="10"/>
  <c r="H63" i="10" s="1"/>
  <c r="D63" i="10" s="1"/>
  <c r="G63" i="10" s="1"/>
  <c r="E62" i="10"/>
  <c r="F62" i="10" s="1"/>
  <c r="C62" i="10"/>
  <c r="B62" i="10"/>
  <c r="H62" i="10" s="1"/>
  <c r="D62" i="10" s="1"/>
  <c r="G62" i="10" s="1"/>
  <c r="E61" i="10"/>
  <c r="F61" i="10" s="1"/>
  <c r="C61" i="10"/>
  <c r="B61" i="10"/>
  <c r="H61" i="10" s="1"/>
  <c r="D61" i="10" s="1"/>
  <c r="G61" i="10" s="1"/>
  <c r="E60" i="10"/>
  <c r="F60" i="10" s="1"/>
  <c r="C60" i="10"/>
  <c r="B60" i="10"/>
  <c r="H60" i="10" s="1"/>
  <c r="D60" i="10" s="1"/>
  <c r="G60" i="10" s="1"/>
  <c r="E59" i="10"/>
  <c r="F59" i="10" s="1"/>
  <c r="C59" i="10"/>
  <c r="B59" i="10"/>
  <c r="H59" i="10" s="1"/>
  <c r="D59" i="10" s="1"/>
  <c r="G59" i="10" s="1"/>
  <c r="E58" i="10"/>
  <c r="F58" i="10" s="1"/>
  <c r="C58" i="10"/>
  <c r="B58" i="10"/>
  <c r="H58" i="10" s="1"/>
  <c r="D58" i="10" s="1"/>
  <c r="G58" i="10" s="1"/>
  <c r="E57" i="10"/>
  <c r="F57" i="10" s="1"/>
  <c r="C57" i="10"/>
  <c r="B57" i="10"/>
  <c r="H57" i="10" s="1"/>
  <c r="D57" i="10" s="1"/>
  <c r="G57" i="10" s="1"/>
  <c r="E56" i="10"/>
  <c r="F56" i="10" s="1"/>
  <c r="C56" i="10"/>
  <c r="B56" i="10"/>
  <c r="H56" i="10" s="1"/>
  <c r="D56" i="10" s="1"/>
  <c r="G56" i="10" s="1"/>
  <c r="E55" i="10"/>
  <c r="F55" i="10" s="1"/>
  <c r="C55" i="10"/>
  <c r="B55" i="10"/>
  <c r="H55" i="10" s="1"/>
  <c r="D55" i="10" s="1"/>
  <c r="G55" i="10" s="1"/>
  <c r="E54" i="10"/>
  <c r="F54" i="10" s="1"/>
  <c r="C54" i="10"/>
  <c r="B54" i="10"/>
  <c r="H54" i="10" s="1"/>
  <c r="D54" i="10" s="1"/>
  <c r="G54" i="10" s="1"/>
  <c r="E53" i="10"/>
  <c r="F53" i="10" s="1"/>
  <c r="C53" i="10"/>
  <c r="B53" i="10"/>
  <c r="H53" i="10" s="1"/>
  <c r="D53" i="10" s="1"/>
  <c r="G53" i="10" s="1"/>
  <c r="E52" i="10"/>
  <c r="F52" i="10" s="1"/>
  <c r="C52" i="10"/>
  <c r="B52" i="10"/>
  <c r="H52" i="10" s="1"/>
  <c r="D52" i="10" s="1"/>
  <c r="E51" i="10"/>
  <c r="F51" i="10" s="1"/>
  <c r="C51" i="10"/>
  <c r="B51" i="10"/>
  <c r="H51" i="10" s="1"/>
  <c r="D51" i="10" s="1"/>
  <c r="E50" i="10"/>
  <c r="F50" i="10" s="1"/>
  <c r="C50" i="10"/>
  <c r="B50" i="10"/>
  <c r="H50" i="10" s="1"/>
  <c r="D50" i="10" s="1"/>
  <c r="G50" i="10" s="1"/>
  <c r="E49" i="10"/>
  <c r="F49" i="10" s="1"/>
  <c r="C49" i="10"/>
  <c r="B49" i="10"/>
  <c r="H49" i="10" s="1"/>
  <c r="D49" i="10" s="1"/>
  <c r="E48" i="10"/>
  <c r="F48" i="10" s="1"/>
  <c r="C48" i="10"/>
  <c r="B48" i="10"/>
  <c r="H48" i="10" s="1"/>
  <c r="D48" i="10" s="1"/>
  <c r="E47" i="10"/>
  <c r="F47" i="10" s="1"/>
  <c r="C47" i="10"/>
  <c r="B47" i="10"/>
  <c r="H47" i="10" s="1"/>
  <c r="D47" i="10" s="1"/>
  <c r="E46" i="10"/>
  <c r="F46" i="10" s="1"/>
  <c r="C46" i="10"/>
  <c r="B46" i="10"/>
  <c r="H46" i="10" s="1"/>
  <c r="D46" i="10" s="1"/>
  <c r="E45" i="10"/>
  <c r="F45" i="10" s="1"/>
  <c r="C45" i="10"/>
  <c r="B45" i="10"/>
  <c r="H45" i="10" s="1"/>
  <c r="D45" i="10" s="1"/>
  <c r="E44" i="10"/>
  <c r="F44" i="10" s="1"/>
  <c r="C44" i="10"/>
  <c r="B44" i="10"/>
  <c r="H44" i="10" s="1"/>
  <c r="D44" i="10" s="1"/>
  <c r="E43" i="10"/>
  <c r="F43" i="10" s="1"/>
  <c r="C43" i="10"/>
  <c r="B43" i="10"/>
  <c r="H43" i="10" s="1"/>
  <c r="D43" i="10" s="1"/>
  <c r="E42" i="10"/>
  <c r="F42" i="10" s="1"/>
  <c r="C42" i="10"/>
  <c r="B42" i="10"/>
  <c r="H42" i="10" s="1"/>
  <c r="D42" i="10" s="1"/>
  <c r="E41" i="10"/>
  <c r="F41" i="10" s="1"/>
  <c r="C41" i="10"/>
  <c r="B41" i="10"/>
  <c r="H41" i="10" s="1"/>
  <c r="D41" i="10" s="1"/>
  <c r="E40" i="10"/>
  <c r="F40" i="10" s="1"/>
  <c r="C40" i="10"/>
  <c r="B40" i="10"/>
  <c r="H40" i="10" s="1"/>
  <c r="D40" i="10" s="1"/>
  <c r="E39" i="10"/>
  <c r="F39" i="10" s="1"/>
  <c r="C39" i="10"/>
  <c r="B39" i="10"/>
  <c r="H39" i="10" s="1"/>
  <c r="D39" i="10" s="1"/>
  <c r="E38" i="10"/>
  <c r="F38" i="10" s="1"/>
  <c r="C38" i="10"/>
  <c r="B38" i="10"/>
  <c r="H38" i="10" s="1"/>
  <c r="D38" i="10" s="1"/>
  <c r="E37" i="10"/>
  <c r="F37" i="10" s="1"/>
  <c r="C37" i="10"/>
  <c r="B37" i="10"/>
  <c r="H37" i="10" s="1"/>
  <c r="D37" i="10" s="1"/>
  <c r="E36" i="10"/>
  <c r="F36" i="10" s="1"/>
  <c r="C36" i="10"/>
  <c r="B36" i="10"/>
  <c r="H36" i="10" s="1"/>
  <c r="D36" i="10" s="1"/>
  <c r="E35" i="10"/>
  <c r="F35" i="10" s="1"/>
  <c r="C35" i="10"/>
  <c r="B35" i="10"/>
  <c r="H35" i="10" s="1"/>
  <c r="D35" i="10" s="1"/>
  <c r="E34" i="10"/>
  <c r="F34" i="10" s="1"/>
  <c r="C34" i="10"/>
  <c r="B34" i="10"/>
  <c r="H34" i="10" s="1"/>
  <c r="D34" i="10" s="1"/>
  <c r="E33" i="10"/>
  <c r="F33" i="10" s="1"/>
  <c r="C33" i="10"/>
  <c r="B33" i="10"/>
  <c r="H33" i="10" s="1"/>
  <c r="D33" i="10" s="1"/>
  <c r="E32" i="10"/>
  <c r="F32" i="10" s="1"/>
  <c r="C32" i="10"/>
  <c r="B32" i="10"/>
  <c r="H32" i="10" s="1"/>
  <c r="D32" i="10" s="1"/>
  <c r="E31" i="10"/>
  <c r="F31" i="10" s="1"/>
  <c r="C31" i="10"/>
  <c r="B31" i="10"/>
  <c r="H31" i="10" s="1"/>
  <c r="D31" i="10" s="1"/>
  <c r="E30" i="10"/>
  <c r="F30" i="10" s="1"/>
  <c r="C30" i="10"/>
  <c r="B30" i="10"/>
  <c r="H30" i="10" s="1"/>
  <c r="D30" i="10" s="1"/>
  <c r="E29" i="10"/>
  <c r="F29" i="10" s="1"/>
  <c r="C29" i="10"/>
  <c r="B29" i="10"/>
  <c r="H29" i="10" s="1"/>
  <c r="D29" i="10" s="1"/>
  <c r="E28" i="10"/>
  <c r="F28" i="10" s="1"/>
  <c r="C28" i="10"/>
  <c r="B28" i="10"/>
  <c r="H28" i="10" s="1"/>
  <c r="D28" i="10" s="1"/>
  <c r="E27" i="10"/>
  <c r="F27" i="10" s="1"/>
  <c r="C27" i="10"/>
  <c r="B27" i="10"/>
  <c r="H27" i="10" s="1"/>
  <c r="D27" i="10" s="1"/>
  <c r="E26" i="10"/>
  <c r="F26" i="10" s="1"/>
  <c r="C26" i="10"/>
  <c r="B26" i="10"/>
  <c r="H26" i="10" s="1"/>
  <c r="D26" i="10" s="1"/>
  <c r="E25" i="10"/>
  <c r="F25" i="10" s="1"/>
  <c r="C25" i="10"/>
  <c r="B25" i="10"/>
  <c r="H25" i="10" s="1"/>
  <c r="D25" i="10" s="1"/>
  <c r="E24" i="10"/>
  <c r="F24" i="10" s="1"/>
  <c r="C24" i="10"/>
  <c r="B24" i="10"/>
  <c r="H24" i="10" s="1"/>
  <c r="D24" i="10" s="1"/>
  <c r="E23" i="10"/>
  <c r="F23" i="10" s="1"/>
  <c r="C23" i="10"/>
  <c r="B23" i="10"/>
  <c r="H23" i="10" s="1"/>
  <c r="D23" i="10" s="1"/>
  <c r="E22" i="10"/>
  <c r="F22" i="10" s="1"/>
  <c r="C22" i="10"/>
  <c r="B22" i="10"/>
  <c r="H22" i="10" s="1"/>
  <c r="D22" i="10" s="1"/>
  <c r="E21" i="10"/>
  <c r="F21" i="10" s="1"/>
  <c r="C21" i="10"/>
  <c r="B21" i="10"/>
  <c r="H21" i="10" s="1"/>
  <c r="D21" i="10" s="1"/>
  <c r="E20" i="10"/>
  <c r="F20" i="10" s="1"/>
  <c r="C20" i="10"/>
  <c r="B20" i="10"/>
  <c r="H20" i="10" s="1"/>
  <c r="D20" i="10" s="1"/>
  <c r="E19" i="10"/>
  <c r="F19" i="10" s="1"/>
  <c r="C19" i="10"/>
  <c r="B19" i="10"/>
  <c r="H19" i="10" s="1"/>
  <c r="D19" i="10" s="1"/>
  <c r="E18" i="10"/>
  <c r="F18" i="10" s="1"/>
  <c r="C18" i="10"/>
  <c r="B18" i="10"/>
  <c r="H18" i="10" s="1"/>
  <c r="D18" i="10" s="1"/>
  <c r="E17" i="10"/>
  <c r="F17" i="10" s="1"/>
  <c r="C17" i="10"/>
  <c r="B17" i="10"/>
  <c r="H17" i="10" s="1"/>
  <c r="D17" i="10" s="1"/>
  <c r="E16" i="10"/>
  <c r="F16" i="10" s="1"/>
  <c r="C16" i="10"/>
  <c r="B16" i="10"/>
  <c r="H16" i="10" s="1"/>
  <c r="D16" i="10" s="1"/>
  <c r="E15" i="10"/>
  <c r="F15" i="10" s="1"/>
  <c r="C15" i="10"/>
  <c r="B15" i="10"/>
  <c r="H15" i="10" s="1"/>
  <c r="D15" i="10" s="1"/>
  <c r="E14" i="10"/>
  <c r="F14" i="10" s="1"/>
  <c r="C14" i="10"/>
  <c r="B14" i="10"/>
  <c r="H14" i="10" s="1"/>
  <c r="D14" i="10" s="1"/>
  <c r="E13" i="10"/>
  <c r="F13" i="10" s="1"/>
  <c r="C13" i="10"/>
  <c r="B13" i="10"/>
  <c r="H13" i="10" s="1"/>
  <c r="D13" i="10" s="1"/>
  <c r="E12" i="10"/>
  <c r="F12" i="10" s="1"/>
  <c r="C12" i="10"/>
  <c r="B12" i="10"/>
  <c r="H12" i="10" s="1"/>
  <c r="D12" i="10" s="1"/>
  <c r="E11" i="10"/>
  <c r="F11" i="10" s="1"/>
  <c r="C11" i="10"/>
  <c r="B11" i="10"/>
  <c r="H11" i="10" s="1"/>
  <c r="D11" i="10" s="1"/>
  <c r="E10" i="10"/>
  <c r="F10" i="10" s="1"/>
  <c r="C10" i="10"/>
  <c r="B10" i="10"/>
  <c r="H10" i="10" s="1"/>
  <c r="D10" i="10" s="1"/>
  <c r="E9" i="10"/>
  <c r="F9" i="10" s="1"/>
  <c r="C9" i="10"/>
  <c r="B9" i="10"/>
  <c r="H9" i="10" s="1"/>
  <c r="D9" i="10" s="1"/>
  <c r="E8" i="10"/>
  <c r="F8" i="10" s="1"/>
  <c r="C8" i="10"/>
  <c r="B8" i="10"/>
  <c r="H8" i="10" s="1"/>
  <c r="D8" i="10" s="1"/>
  <c r="E7" i="10"/>
  <c r="F7" i="10" s="1"/>
  <c r="C7" i="10"/>
  <c r="B7" i="10"/>
  <c r="H7" i="10" s="1"/>
  <c r="D7" i="10" s="1"/>
  <c r="E6" i="10"/>
  <c r="F6" i="10" s="1"/>
  <c r="C6" i="10"/>
  <c r="B6" i="10"/>
  <c r="H6" i="10" s="1"/>
  <c r="D6" i="10" s="1"/>
  <c r="G6" i="10" s="1"/>
  <c r="E5" i="10"/>
  <c r="F5" i="10" s="1"/>
  <c r="C5" i="10"/>
  <c r="B5" i="10"/>
  <c r="H5" i="10" s="1"/>
  <c r="D5" i="10" s="1"/>
  <c r="G5" i="10" s="1"/>
  <c r="E4" i="10"/>
  <c r="F4" i="10" s="1"/>
  <c r="C4" i="10"/>
  <c r="B4" i="10"/>
  <c r="H4" i="10" s="1"/>
  <c r="D4" i="10" s="1"/>
  <c r="E3" i="10"/>
  <c r="F3" i="10" s="1"/>
  <c r="C3" i="10"/>
  <c r="B3" i="10"/>
  <c r="H3" i="10" s="1"/>
  <c r="D3" i="10" s="1"/>
  <c r="BG150" i="6"/>
  <c r="AY150" i="6"/>
  <c r="Z150" i="6"/>
  <c r="Y150" i="6"/>
  <c r="X150" i="6"/>
  <c r="W150" i="6"/>
  <c r="V150" i="6"/>
  <c r="BA150" i="6" s="1"/>
  <c r="U150" i="6"/>
  <c r="AZ150" i="6" s="1"/>
  <c r="S150" i="6"/>
  <c r="AX150" i="6" s="1"/>
  <c r="Q150" i="6"/>
  <c r="AV150" i="6" s="1"/>
  <c r="P150" i="6"/>
  <c r="AU150" i="6" s="1"/>
  <c r="O150" i="6"/>
  <c r="AT150" i="6" s="1"/>
  <c r="N150" i="6"/>
  <c r="AS150" i="6" s="1"/>
  <c r="AY105" i="6"/>
  <c r="Z105" i="6"/>
  <c r="Y105" i="6"/>
  <c r="X105" i="6"/>
  <c r="W105" i="6"/>
  <c r="V105" i="6"/>
  <c r="BA105" i="6" s="1"/>
  <c r="U105" i="6"/>
  <c r="AZ105" i="6" s="1"/>
  <c r="S105" i="6"/>
  <c r="AX105" i="6" s="1"/>
  <c r="Q105" i="6"/>
  <c r="AV105" i="6" s="1"/>
  <c r="P105" i="6"/>
  <c r="AU105" i="6" s="1"/>
  <c r="O105" i="6"/>
  <c r="AT105" i="6" s="1"/>
  <c r="N105" i="6"/>
  <c r="AS105" i="6" s="1"/>
  <c r="BG104" i="6"/>
  <c r="AY104" i="6"/>
  <c r="X104" i="6"/>
  <c r="V104" i="6"/>
  <c r="BA104" i="6" s="1"/>
  <c r="AZ104" i="6"/>
  <c r="S104" i="6"/>
  <c r="AX104" i="6" s="1"/>
  <c r="Q104" i="6"/>
  <c r="AV104" i="6" s="1"/>
  <c r="P104" i="6"/>
  <c r="AU104" i="6" s="1"/>
  <c r="O104" i="6"/>
  <c r="AT104" i="6" s="1"/>
  <c r="N104" i="6"/>
  <c r="AS104" i="6" s="1"/>
  <c r="BG102" i="6"/>
  <c r="Z102" i="6"/>
  <c r="Y102" i="6"/>
  <c r="X102" i="6"/>
  <c r="W102" i="6"/>
  <c r="V102" i="6"/>
  <c r="BA102" i="6" s="1"/>
  <c r="U102" i="6"/>
  <c r="AZ102" i="6" s="1"/>
  <c r="T102" i="6"/>
  <c r="AY102" i="6" s="1"/>
  <c r="S102" i="6"/>
  <c r="AX102" i="6" s="1"/>
  <c r="Q102" i="6"/>
  <c r="AV102" i="6" s="1"/>
  <c r="P102" i="6"/>
  <c r="AU102" i="6" s="1"/>
  <c r="O102" i="6"/>
  <c r="AT102" i="6" s="1"/>
  <c r="N102" i="6"/>
  <c r="AS102" i="6" s="1"/>
  <c r="M102" i="6"/>
  <c r="BG101" i="6"/>
  <c r="Z101" i="6"/>
  <c r="Y101" i="6"/>
  <c r="X101" i="6"/>
  <c r="W101" i="6"/>
  <c r="V101" i="6"/>
  <c r="BA101" i="6" s="1"/>
  <c r="U101" i="6"/>
  <c r="AZ101" i="6" s="1"/>
  <c r="T101" i="6"/>
  <c r="AY101" i="6" s="1"/>
  <c r="S101" i="6"/>
  <c r="AX101" i="6" s="1"/>
  <c r="Q101" i="6"/>
  <c r="AV101" i="6" s="1"/>
  <c r="P101" i="6"/>
  <c r="AU101" i="6" s="1"/>
  <c r="O101" i="6"/>
  <c r="AT101" i="6" s="1"/>
  <c r="N101" i="6"/>
  <c r="AS101" i="6" s="1"/>
  <c r="M101" i="6"/>
  <c r="BG100" i="6"/>
  <c r="Z100" i="6"/>
  <c r="Y100" i="6"/>
  <c r="X100" i="6"/>
  <c r="W100" i="6"/>
  <c r="V100" i="6"/>
  <c r="BA100" i="6" s="1"/>
  <c r="U100" i="6"/>
  <c r="AZ100" i="6" s="1"/>
  <c r="T100" i="6"/>
  <c r="AY100" i="6" s="1"/>
  <c r="S100" i="6"/>
  <c r="AX100" i="6" s="1"/>
  <c r="Q100" i="6"/>
  <c r="AV100" i="6" s="1"/>
  <c r="P100" i="6"/>
  <c r="AU100" i="6" s="1"/>
  <c r="O100" i="6"/>
  <c r="AT100" i="6" s="1"/>
  <c r="N100" i="6"/>
  <c r="AS100" i="6" s="1"/>
  <c r="M100" i="6"/>
  <c r="BG99" i="6"/>
  <c r="Z99" i="6"/>
  <c r="Y99" i="6"/>
  <c r="X99" i="6"/>
  <c r="W99" i="6"/>
  <c r="V99" i="6"/>
  <c r="BA99" i="6" s="1"/>
  <c r="U99" i="6"/>
  <c r="AZ99" i="6" s="1"/>
  <c r="T99" i="6"/>
  <c r="AY99" i="6" s="1"/>
  <c r="S99" i="6"/>
  <c r="AX99" i="6" s="1"/>
  <c r="Q99" i="6"/>
  <c r="AV99" i="6" s="1"/>
  <c r="P99" i="6"/>
  <c r="AU99" i="6" s="1"/>
  <c r="O99" i="6"/>
  <c r="AT99" i="6" s="1"/>
  <c r="N99" i="6"/>
  <c r="AS99" i="6" s="1"/>
  <c r="M99" i="6"/>
  <c r="BG98" i="6"/>
  <c r="Z98" i="6"/>
  <c r="Y98" i="6"/>
  <c r="X98" i="6"/>
  <c r="W98" i="6"/>
  <c r="V98" i="6"/>
  <c r="BA98" i="6" s="1"/>
  <c r="U98" i="6"/>
  <c r="AZ98" i="6" s="1"/>
  <c r="T98" i="6"/>
  <c r="AY98" i="6" s="1"/>
  <c r="S98" i="6"/>
  <c r="AX98" i="6" s="1"/>
  <c r="Q98" i="6"/>
  <c r="AV98" i="6" s="1"/>
  <c r="P98" i="6"/>
  <c r="AU98" i="6" s="1"/>
  <c r="O98" i="6"/>
  <c r="AT98" i="6" s="1"/>
  <c r="N98" i="6"/>
  <c r="AS98" i="6" s="1"/>
  <c r="M98" i="6"/>
  <c r="BG97" i="6"/>
  <c r="Z97" i="6"/>
  <c r="Y97" i="6"/>
  <c r="X97" i="6"/>
  <c r="W97" i="6"/>
  <c r="V97" i="6"/>
  <c r="BA97" i="6" s="1"/>
  <c r="U97" i="6"/>
  <c r="AZ97" i="6" s="1"/>
  <c r="T97" i="6"/>
  <c r="AY97" i="6" s="1"/>
  <c r="S97" i="6"/>
  <c r="AX97" i="6" s="1"/>
  <c r="Q97" i="6"/>
  <c r="AV97" i="6" s="1"/>
  <c r="P97" i="6"/>
  <c r="AU97" i="6" s="1"/>
  <c r="O97" i="6"/>
  <c r="AT97" i="6" s="1"/>
  <c r="N97" i="6"/>
  <c r="AS97" i="6" s="1"/>
  <c r="M97" i="6"/>
  <c r="BG96" i="6"/>
  <c r="Z96" i="6"/>
  <c r="Y96" i="6"/>
  <c r="X96" i="6"/>
  <c r="W96" i="6"/>
  <c r="V96" i="6"/>
  <c r="BA96" i="6" s="1"/>
  <c r="U96" i="6"/>
  <c r="AZ96" i="6" s="1"/>
  <c r="T96" i="6"/>
  <c r="AY96" i="6" s="1"/>
  <c r="S96" i="6"/>
  <c r="AX96" i="6" s="1"/>
  <c r="Q96" i="6"/>
  <c r="AV96" i="6" s="1"/>
  <c r="P96" i="6"/>
  <c r="AU96" i="6" s="1"/>
  <c r="O96" i="6"/>
  <c r="AT96" i="6" s="1"/>
  <c r="N96" i="6"/>
  <c r="AS96" i="6" s="1"/>
  <c r="M96" i="6"/>
  <c r="BG95" i="6"/>
  <c r="Z95" i="6"/>
  <c r="Y95" i="6"/>
  <c r="X95" i="6"/>
  <c r="W95" i="6"/>
  <c r="V95" i="6"/>
  <c r="BA95" i="6" s="1"/>
  <c r="U95" i="6"/>
  <c r="AZ95" i="6" s="1"/>
  <c r="T95" i="6"/>
  <c r="AY95" i="6" s="1"/>
  <c r="S95" i="6"/>
  <c r="AX95" i="6" s="1"/>
  <c r="Q95" i="6"/>
  <c r="AV95" i="6" s="1"/>
  <c r="P95" i="6"/>
  <c r="AU95" i="6" s="1"/>
  <c r="O95" i="6"/>
  <c r="AT95" i="6" s="1"/>
  <c r="N95" i="6"/>
  <c r="AS95" i="6" s="1"/>
  <c r="M95" i="6"/>
  <c r="BG94" i="6"/>
  <c r="Z94" i="6"/>
  <c r="Y94" i="6"/>
  <c r="X94" i="6"/>
  <c r="W94" i="6"/>
  <c r="V94" i="6"/>
  <c r="BA94" i="6" s="1"/>
  <c r="U94" i="6"/>
  <c r="AZ94" i="6" s="1"/>
  <c r="T94" i="6"/>
  <c r="AY94" i="6" s="1"/>
  <c r="S94" i="6"/>
  <c r="AX94" i="6" s="1"/>
  <c r="Q94" i="6"/>
  <c r="AV94" i="6" s="1"/>
  <c r="P94" i="6"/>
  <c r="AU94" i="6" s="1"/>
  <c r="O94" i="6"/>
  <c r="AT94" i="6" s="1"/>
  <c r="N94" i="6"/>
  <c r="AS94" i="6" s="1"/>
  <c r="M94" i="6"/>
  <c r="BG93" i="6"/>
  <c r="Z93" i="6"/>
  <c r="Y93" i="6"/>
  <c r="X93" i="6"/>
  <c r="W93" i="6"/>
  <c r="V93" i="6"/>
  <c r="BA93" i="6" s="1"/>
  <c r="U93" i="6"/>
  <c r="AZ93" i="6" s="1"/>
  <c r="T93" i="6"/>
  <c r="AY93" i="6" s="1"/>
  <c r="S93" i="6"/>
  <c r="AX93" i="6" s="1"/>
  <c r="Q93" i="6"/>
  <c r="AV93" i="6" s="1"/>
  <c r="P93" i="6"/>
  <c r="AU93" i="6" s="1"/>
  <c r="O93" i="6"/>
  <c r="AT93" i="6" s="1"/>
  <c r="N93" i="6"/>
  <c r="AS93" i="6" s="1"/>
  <c r="M93" i="6"/>
  <c r="BG92" i="6"/>
  <c r="Z92" i="6"/>
  <c r="Y92" i="6"/>
  <c r="X92" i="6"/>
  <c r="W92" i="6"/>
  <c r="V92" i="6"/>
  <c r="BA92" i="6" s="1"/>
  <c r="U92" i="6"/>
  <c r="AZ92" i="6" s="1"/>
  <c r="T92" i="6"/>
  <c r="AY92" i="6" s="1"/>
  <c r="S92" i="6"/>
  <c r="AX92" i="6" s="1"/>
  <c r="Q92" i="6"/>
  <c r="AV92" i="6" s="1"/>
  <c r="P92" i="6"/>
  <c r="AU92" i="6" s="1"/>
  <c r="O92" i="6"/>
  <c r="AT92" i="6" s="1"/>
  <c r="N92" i="6"/>
  <c r="AS92" i="6" s="1"/>
  <c r="BG91" i="6"/>
  <c r="Z91" i="6"/>
  <c r="Y91" i="6"/>
  <c r="X91" i="6"/>
  <c r="W91" i="6"/>
  <c r="V91" i="6"/>
  <c r="BA91" i="6" s="1"/>
  <c r="U91" i="6"/>
  <c r="AZ91" i="6" s="1"/>
  <c r="T91" i="6"/>
  <c r="AY91" i="6" s="1"/>
  <c r="S91" i="6"/>
  <c r="AX91" i="6" s="1"/>
  <c r="Q91" i="6"/>
  <c r="AV91" i="6" s="1"/>
  <c r="P91" i="6"/>
  <c r="AU91" i="6" s="1"/>
  <c r="O91" i="6"/>
  <c r="AT91" i="6" s="1"/>
  <c r="N91" i="6"/>
  <c r="AS91" i="6" s="1"/>
  <c r="BG90" i="6"/>
  <c r="Z90" i="6"/>
  <c r="Y90" i="6"/>
  <c r="X90" i="6"/>
  <c r="W90" i="6"/>
  <c r="V90" i="6"/>
  <c r="BA90" i="6" s="1"/>
  <c r="U90" i="6"/>
  <c r="AZ90" i="6" s="1"/>
  <c r="T90" i="6"/>
  <c r="AY90" i="6" s="1"/>
  <c r="S90" i="6"/>
  <c r="AX90" i="6" s="1"/>
  <c r="Q90" i="6"/>
  <c r="AV90" i="6" s="1"/>
  <c r="P90" i="6"/>
  <c r="AU90" i="6" s="1"/>
  <c r="O90" i="6"/>
  <c r="AT90" i="6" s="1"/>
  <c r="N90" i="6"/>
  <c r="AS90" i="6" s="1"/>
  <c r="BG89" i="6"/>
  <c r="Z89" i="6"/>
  <c r="Y89" i="6"/>
  <c r="X89" i="6"/>
  <c r="W89" i="6"/>
  <c r="V89" i="6"/>
  <c r="BA89" i="6" s="1"/>
  <c r="U89" i="6"/>
  <c r="AZ89" i="6" s="1"/>
  <c r="T89" i="6"/>
  <c r="AY89" i="6" s="1"/>
  <c r="S89" i="6"/>
  <c r="AX89" i="6" s="1"/>
  <c r="Q89" i="6"/>
  <c r="AV89" i="6" s="1"/>
  <c r="P89" i="6"/>
  <c r="AU89" i="6" s="1"/>
  <c r="O89" i="6"/>
  <c r="AT89" i="6" s="1"/>
  <c r="N89" i="6"/>
  <c r="AS89" i="6" s="1"/>
  <c r="BG88" i="6"/>
  <c r="Z88" i="6"/>
  <c r="Y88" i="6"/>
  <c r="X88" i="6"/>
  <c r="W88" i="6"/>
  <c r="V88" i="6"/>
  <c r="BA88" i="6" s="1"/>
  <c r="U88" i="6"/>
  <c r="AZ88" i="6" s="1"/>
  <c r="T88" i="6"/>
  <c r="AY88" i="6" s="1"/>
  <c r="S88" i="6"/>
  <c r="AX88" i="6" s="1"/>
  <c r="Q88" i="6"/>
  <c r="AV88" i="6" s="1"/>
  <c r="P88" i="6"/>
  <c r="AU88" i="6" s="1"/>
  <c r="O88" i="6"/>
  <c r="AT88" i="6" s="1"/>
  <c r="N88" i="6"/>
  <c r="AS88" i="6" s="1"/>
  <c r="BG87" i="6"/>
  <c r="Z87" i="6"/>
  <c r="Y87" i="6"/>
  <c r="X87" i="6"/>
  <c r="W87" i="6"/>
  <c r="V87" i="6"/>
  <c r="BA87" i="6" s="1"/>
  <c r="U87" i="6"/>
  <c r="AZ87" i="6" s="1"/>
  <c r="T87" i="6"/>
  <c r="AY87" i="6" s="1"/>
  <c r="S87" i="6"/>
  <c r="AX87" i="6" s="1"/>
  <c r="Q87" i="6"/>
  <c r="AV87" i="6" s="1"/>
  <c r="P87" i="6"/>
  <c r="AU87" i="6" s="1"/>
  <c r="O87" i="6"/>
  <c r="AT87" i="6" s="1"/>
  <c r="N87" i="6"/>
  <c r="AS87" i="6" s="1"/>
  <c r="BG86" i="6"/>
  <c r="Z86" i="6"/>
  <c r="Y86" i="6"/>
  <c r="X86" i="6"/>
  <c r="W86" i="6"/>
  <c r="V86" i="6"/>
  <c r="BA86" i="6" s="1"/>
  <c r="U86" i="6"/>
  <c r="AZ86" i="6" s="1"/>
  <c r="T86" i="6"/>
  <c r="AY86" i="6" s="1"/>
  <c r="S86" i="6"/>
  <c r="AX86" i="6" s="1"/>
  <c r="Q86" i="6"/>
  <c r="AV86" i="6" s="1"/>
  <c r="P86" i="6"/>
  <c r="AU86" i="6" s="1"/>
  <c r="O86" i="6"/>
  <c r="AT86" i="6" s="1"/>
  <c r="N86" i="6"/>
  <c r="AS86" i="6" s="1"/>
  <c r="BG85" i="6"/>
  <c r="Z85" i="6"/>
  <c r="Y85" i="6"/>
  <c r="X85" i="6"/>
  <c r="W85" i="6"/>
  <c r="V85" i="6"/>
  <c r="BA85" i="6" s="1"/>
  <c r="U85" i="6"/>
  <c r="AZ85" i="6" s="1"/>
  <c r="T85" i="6"/>
  <c r="AY85" i="6" s="1"/>
  <c r="S85" i="6"/>
  <c r="AX85" i="6" s="1"/>
  <c r="Q85" i="6"/>
  <c r="AV85" i="6" s="1"/>
  <c r="P85" i="6"/>
  <c r="AU85" i="6" s="1"/>
  <c r="O85" i="6"/>
  <c r="AT85" i="6" s="1"/>
  <c r="N85" i="6"/>
  <c r="AS85" i="6" s="1"/>
  <c r="BG84" i="6"/>
  <c r="Z84" i="6"/>
  <c r="Y84" i="6"/>
  <c r="X84" i="6"/>
  <c r="W84" i="6"/>
  <c r="V84" i="6"/>
  <c r="BA84" i="6" s="1"/>
  <c r="U84" i="6"/>
  <c r="AZ84" i="6" s="1"/>
  <c r="T84" i="6"/>
  <c r="AY84" i="6" s="1"/>
  <c r="S84" i="6"/>
  <c r="AX84" i="6" s="1"/>
  <c r="Q84" i="6"/>
  <c r="AV84" i="6" s="1"/>
  <c r="P84" i="6"/>
  <c r="AU84" i="6" s="1"/>
  <c r="O84" i="6"/>
  <c r="AT84" i="6" s="1"/>
  <c r="N84" i="6"/>
  <c r="AS84" i="6" s="1"/>
  <c r="BG83" i="6"/>
  <c r="Z83" i="6"/>
  <c r="Y83" i="6"/>
  <c r="X83" i="6"/>
  <c r="W83" i="6"/>
  <c r="V83" i="6"/>
  <c r="BA83" i="6" s="1"/>
  <c r="U83" i="6"/>
  <c r="AZ83" i="6" s="1"/>
  <c r="T83" i="6"/>
  <c r="AY83" i="6" s="1"/>
  <c r="S83" i="6"/>
  <c r="AX83" i="6" s="1"/>
  <c r="Q83" i="6"/>
  <c r="AV83" i="6" s="1"/>
  <c r="P83" i="6"/>
  <c r="AU83" i="6" s="1"/>
  <c r="O83" i="6"/>
  <c r="AT83" i="6" s="1"/>
  <c r="N83" i="6"/>
  <c r="AS83" i="6" s="1"/>
  <c r="BG82" i="6"/>
  <c r="Z82" i="6"/>
  <c r="Y82" i="6"/>
  <c r="X82" i="6"/>
  <c r="W82" i="6"/>
  <c r="V82" i="6"/>
  <c r="BA82" i="6" s="1"/>
  <c r="U82" i="6"/>
  <c r="AZ82" i="6" s="1"/>
  <c r="T82" i="6"/>
  <c r="AY82" i="6" s="1"/>
  <c r="S82" i="6"/>
  <c r="AX82" i="6" s="1"/>
  <c r="Q82" i="6"/>
  <c r="AV82" i="6" s="1"/>
  <c r="P82" i="6"/>
  <c r="AU82" i="6" s="1"/>
  <c r="O82" i="6"/>
  <c r="AT82" i="6" s="1"/>
  <c r="N82" i="6"/>
  <c r="AS82" i="6" s="1"/>
  <c r="BG81" i="6"/>
  <c r="Z81" i="6"/>
  <c r="Y81" i="6"/>
  <c r="X81" i="6"/>
  <c r="W81" i="6"/>
  <c r="V81" i="6"/>
  <c r="BA81" i="6" s="1"/>
  <c r="U81" i="6"/>
  <c r="AZ81" i="6" s="1"/>
  <c r="T81" i="6"/>
  <c r="AY81" i="6" s="1"/>
  <c r="S81" i="6"/>
  <c r="AX81" i="6" s="1"/>
  <c r="Q81" i="6"/>
  <c r="AV81" i="6" s="1"/>
  <c r="P81" i="6"/>
  <c r="AU81" i="6" s="1"/>
  <c r="O81" i="6"/>
  <c r="AT81" i="6" s="1"/>
  <c r="N81" i="6"/>
  <c r="AS81" i="6" s="1"/>
  <c r="BG80" i="6"/>
  <c r="Z80" i="6"/>
  <c r="Y80" i="6"/>
  <c r="X80" i="6"/>
  <c r="W80" i="6"/>
  <c r="V80" i="6"/>
  <c r="BA80" i="6" s="1"/>
  <c r="U80" i="6"/>
  <c r="AZ80" i="6" s="1"/>
  <c r="T80" i="6"/>
  <c r="AY80" i="6" s="1"/>
  <c r="S80" i="6"/>
  <c r="AX80" i="6" s="1"/>
  <c r="Q80" i="6"/>
  <c r="AV80" i="6" s="1"/>
  <c r="P80" i="6"/>
  <c r="AU80" i="6" s="1"/>
  <c r="O80" i="6"/>
  <c r="AT80" i="6" s="1"/>
  <c r="N80" i="6"/>
  <c r="AS80" i="6" s="1"/>
  <c r="BG79" i="6"/>
  <c r="Z79" i="6"/>
  <c r="Y79" i="6"/>
  <c r="X79" i="6"/>
  <c r="W79" i="6"/>
  <c r="V79" i="6"/>
  <c r="BA79" i="6" s="1"/>
  <c r="U79" i="6"/>
  <c r="AZ79" i="6" s="1"/>
  <c r="T79" i="6"/>
  <c r="AY79" i="6" s="1"/>
  <c r="S79" i="6"/>
  <c r="AX79" i="6" s="1"/>
  <c r="Q79" i="6"/>
  <c r="AV79" i="6" s="1"/>
  <c r="P79" i="6"/>
  <c r="AU79" i="6" s="1"/>
  <c r="O79" i="6"/>
  <c r="AT79" i="6" s="1"/>
  <c r="N79" i="6"/>
  <c r="AS79" i="6" s="1"/>
  <c r="BG78" i="6"/>
  <c r="Z78" i="6"/>
  <c r="Y78" i="6"/>
  <c r="X78" i="6"/>
  <c r="W78" i="6"/>
  <c r="V78" i="6"/>
  <c r="BA78" i="6" s="1"/>
  <c r="U78" i="6"/>
  <c r="AZ78" i="6" s="1"/>
  <c r="T78" i="6"/>
  <c r="AY78" i="6" s="1"/>
  <c r="S78" i="6"/>
  <c r="AX78" i="6" s="1"/>
  <c r="Q78" i="6"/>
  <c r="AV78" i="6" s="1"/>
  <c r="P78" i="6"/>
  <c r="AU78" i="6" s="1"/>
  <c r="O78" i="6"/>
  <c r="AT78" i="6" s="1"/>
  <c r="N78" i="6"/>
  <c r="AS78" i="6" s="1"/>
  <c r="BG73" i="6"/>
  <c r="Z73" i="6"/>
  <c r="Y73" i="6"/>
  <c r="X73" i="6"/>
  <c r="W73" i="6"/>
  <c r="V73" i="6"/>
  <c r="BA73" i="6" s="1"/>
  <c r="U73" i="6"/>
  <c r="AZ73" i="6" s="1"/>
  <c r="T73" i="6"/>
  <c r="AY73" i="6" s="1"/>
  <c r="S73" i="6"/>
  <c r="AX73" i="6" s="1"/>
  <c r="Q73" i="6"/>
  <c r="AV73" i="6" s="1"/>
  <c r="P73" i="6"/>
  <c r="AU73" i="6" s="1"/>
  <c r="O73" i="6"/>
  <c r="AT73" i="6" s="1"/>
  <c r="N73" i="6"/>
  <c r="AS73" i="6" s="1"/>
  <c r="BG72" i="6"/>
  <c r="Z72" i="6"/>
  <c r="Y72" i="6"/>
  <c r="X72" i="6"/>
  <c r="W72" i="6"/>
  <c r="V72" i="6"/>
  <c r="BA72" i="6" s="1"/>
  <c r="U72" i="6"/>
  <c r="AZ72" i="6" s="1"/>
  <c r="T72" i="6"/>
  <c r="AY72" i="6" s="1"/>
  <c r="S72" i="6"/>
  <c r="AX72" i="6" s="1"/>
  <c r="Q72" i="6"/>
  <c r="AV72" i="6" s="1"/>
  <c r="P72" i="6"/>
  <c r="AU72" i="6" s="1"/>
  <c r="O72" i="6"/>
  <c r="AT72" i="6" s="1"/>
  <c r="N72" i="6"/>
  <c r="AS72" i="6" s="1"/>
  <c r="BG71" i="6"/>
  <c r="Z71" i="6"/>
  <c r="Y71" i="6"/>
  <c r="X71" i="6"/>
  <c r="W71" i="6"/>
  <c r="V71" i="6"/>
  <c r="BA71" i="6" s="1"/>
  <c r="U71" i="6"/>
  <c r="AZ71" i="6" s="1"/>
  <c r="T71" i="6"/>
  <c r="AY71" i="6" s="1"/>
  <c r="S71" i="6"/>
  <c r="AX71" i="6" s="1"/>
  <c r="Q71" i="6"/>
  <c r="AV71" i="6" s="1"/>
  <c r="P71" i="6"/>
  <c r="AU71" i="6" s="1"/>
  <c r="O71" i="6"/>
  <c r="AT71" i="6" s="1"/>
  <c r="N71" i="6"/>
  <c r="AS71" i="6" s="1"/>
  <c r="BG70" i="6"/>
  <c r="Z70" i="6"/>
  <c r="Y70" i="6"/>
  <c r="X70" i="6"/>
  <c r="W70" i="6"/>
  <c r="V70" i="6"/>
  <c r="BA70" i="6" s="1"/>
  <c r="U70" i="6"/>
  <c r="AZ70" i="6" s="1"/>
  <c r="T70" i="6"/>
  <c r="AY70" i="6" s="1"/>
  <c r="S70" i="6"/>
  <c r="AX70" i="6" s="1"/>
  <c r="Q70" i="6"/>
  <c r="AV70" i="6" s="1"/>
  <c r="P70" i="6"/>
  <c r="AU70" i="6" s="1"/>
  <c r="O70" i="6"/>
  <c r="AT70" i="6" s="1"/>
  <c r="N70" i="6"/>
  <c r="AS70" i="6" s="1"/>
  <c r="BG69" i="6"/>
  <c r="Z69" i="6"/>
  <c r="Y69" i="6"/>
  <c r="X69" i="6"/>
  <c r="W69" i="6"/>
  <c r="V69" i="6"/>
  <c r="BA69" i="6" s="1"/>
  <c r="U69" i="6"/>
  <c r="AZ69" i="6" s="1"/>
  <c r="T69" i="6"/>
  <c r="AY69" i="6" s="1"/>
  <c r="S69" i="6"/>
  <c r="AX69" i="6" s="1"/>
  <c r="Q69" i="6"/>
  <c r="AV69" i="6" s="1"/>
  <c r="P69" i="6"/>
  <c r="AU69" i="6" s="1"/>
  <c r="O69" i="6"/>
  <c r="AT69" i="6" s="1"/>
  <c r="N69" i="6"/>
  <c r="AS69" i="6" s="1"/>
  <c r="BG68" i="6"/>
  <c r="Z68" i="6"/>
  <c r="Y68" i="6"/>
  <c r="X68" i="6"/>
  <c r="W68" i="6"/>
  <c r="V68" i="6"/>
  <c r="BA68" i="6" s="1"/>
  <c r="U68" i="6"/>
  <c r="AZ68" i="6" s="1"/>
  <c r="T68" i="6"/>
  <c r="AY68" i="6" s="1"/>
  <c r="S68" i="6"/>
  <c r="AX68" i="6" s="1"/>
  <c r="Q68" i="6"/>
  <c r="AV68" i="6" s="1"/>
  <c r="P68" i="6"/>
  <c r="AU68" i="6" s="1"/>
  <c r="O68" i="6"/>
  <c r="AT68" i="6" s="1"/>
  <c r="N68" i="6"/>
  <c r="AS68" i="6" s="1"/>
  <c r="BG67" i="6"/>
  <c r="Z67" i="6"/>
  <c r="Y67" i="6"/>
  <c r="X67" i="6"/>
  <c r="W67" i="6"/>
  <c r="V67" i="6"/>
  <c r="BA67" i="6" s="1"/>
  <c r="U67" i="6"/>
  <c r="AZ67" i="6" s="1"/>
  <c r="T67" i="6"/>
  <c r="AY67" i="6" s="1"/>
  <c r="S67" i="6"/>
  <c r="AX67" i="6" s="1"/>
  <c r="Q67" i="6"/>
  <c r="AV67" i="6" s="1"/>
  <c r="P67" i="6"/>
  <c r="AU67" i="6" s="1"/>
  <c r="O67" i="6"/>
  <c r="AT67" i="6" s="1"/>
  <c r="N67" i="6"/>
  <c r="AS67" i="6" s="1"/>
  <c r="BG66" i="6"/>
  <c r="Z66" i="6"/>
  <c r="Y66" i="6"/>
  <c r="X66" i="6"/>
  <c r="W66" i="6"/>
  <c r="V66" i="6"/>
  <c r="BA66" i="6" s="1"/>
  <c r="U66" i="6"/>
  <c r="AZ66" i="6" s="1"/>
  <c r="T66" i="6"/>
  <c r="AY66" i="6" s="1"/>
  <c r="S66" i="6"/>
  <c r="AX66" i="6" s="1"/>
  <c r="Q66" i="6"/>
  <c r="AV66" i="6" s="1"/>
  <c r="P66" i="6"/>
  <c r="AU66" i="6" s="1"/>
  <c r="O66" i="6"/>
  <c r="AT66" i="6" s="1"/>
  <c r="N66" i="6"/>
  <c r="AS66" i="6" s="1"/>
  <c r="BG65" i="6"/>
  <c r="Z65" i="6"/>
  <c r="Y65" i="6"/>
  <c r="X65" i="6"/>
  <c r="W65" i="6"/>
  <c r="V65" i="6"/>
  <c r="BA65" i="6" s="1"/>
  <c r="U65" i="6"/>
  <c r="AZ65" i="6" s="1"/>
  <c r="T65" i="6"/>
  <c r="AY65" i="6" s="1"/>
  <c r="S65" i="6"/>
  <c r="AX65" i="6" s="1"/>
  <c r="Q65" i="6"/>
  <c r="AV65" i="6" s="1"/>
  <c r="P65" i="6"/>
  <c r="AU65" i="6" s="1"/>
  <c r="O65" i="6"/>
  <c r="AT65" i="6" s="1"/>
  <c r="N65" i="6"/>
  <c r="AS65" i="6" s="1"/>
  <c r="BG64" i="6"/>
  <c r="Z64" i="6"/>
  <c r="Y64" i="6"/>
  <c r="X64" i="6"/>
  <c r="W64" i="6"/>
  <c r="V64" i="6"/>
  <c r="BA64" i="6" s="1"/>
  <c r="U64" i="6"/>
  <c r="AZ64" i="6" s="1"/>
  <c r="T64" i="6"/>
  <c r="AY64" i="6" s="1"/>
  <c r="S64" i="6"/>
  <c r="AX64" i="6" s="1"/>
  <c r="Q64" i="6"/>
  <c r="AV64" i="6" s="1"/>
  <c r="P64" i="6"/>
  <c r="AU64" i="6" s="1"/>
  <c r="O64" i="6"/>
  <c r="AT64" i="6" s="1"/>
  <c r="N64" i="6"/>
  <c r="AS64" i="6" s="1"/>
  <c r="BG63" i="6"/>
  <c r="Z63" i="6"/>
  <c r="Y63" i="6"/>
  <c r="X63" i="6"/>
  <c r="W63" i="6"/>
  <c r="V63" i="6"/>
  <c r="BA63" i="6" s="1"/>
  <c r="U63" i="6"/>
  <c r="AZ63" i="6" s="1"/>
  <c r="T63" i="6"/>
  <c r="AY63" i="6" s="1"/>
  <c r="S63" i="6"/>
  <c r="AX63" i="6" s="1"/>
  <c r="Q63" i="6"/>
  <c r="AV63" i="6" s="1"/>
  <c r="P63" i="6"/>
  <c r="AU63" i="6" s="1"/>
  <c r="O63" i="6"/>
  <c r="AT63" i="6" s="1"/>
  <c r="N63" i="6"/>
  <c r="AS63" i="6" s="1"/>
  <c r="BG62" i="6"/>
  <c r="Z62" i="6"/>
  <c r="Y62" i="6"/>
  <c r="X62" i="6"/>
  <c r="W62" i="6"/>
  <c r="V62" i="6"/>
  <c r="BA62" i="6" s="1"/>
  <c r="U62" i="6"/>
  <c r="AZ62" i="6" s="1"/>
  <c r="T62" i="6"/>
  <c r="AY62" i="6" s="1"/>
  <c r="S62" i="6"/>
  <c r="AX62" i="6" s="1"/>
  <c r="Q62" i="6"/>
  <c r="AV62" i="6" s="1"/>
  <c r="P62" i="6"/>
  <c r="AU62" i="6" s="1"/>
  <c r="O62" i="6"/>
  <c r="AT62" i="6" s="1"/>
  <c r="N62" i="6"/>
  <c r="AS62" i="6" s="1"/>
  <c r="BG61" i="6"/>
  <c r="Z61" i="6"/>
  <c r="Y61" i="6"/>
  <c r="X61" i="6"/>
  <c r="W61" i="6"/>
  <c r="V61" i="6"/>
  <c r="BA61" i="6" s="1"/>
  <c r="U61" i="6"/>
  <c r="AZ61" i="6" s="1"/>
  <c r="T61" i="6"/>
  <c r="AY61" i="6" s="1"/>
  <c r="S61" i="6"/>
  <c r="AX61" i="6" s="1"/>
  <c r="Q61" i="6"/>
  <c r="AV61" i="6" s="1"/>
  <c r="P61" i="6"/>
  <c r="AU61" i="6" s="1"/>
  <c r="O61" i="6"/>
  <c r="AT61" i="6" s="1"/>
  <c r="N61" i="6"/>
  <c r="AS61" i="6" s="1"/>
  <c r="BG60" i="6"/>
  <c r="Z60" i="6"/>
  <c r="Y60" i="6"/>
  <c r="X60" i="6"/>
  <c r="W60" i="6"/>
  <c r="V60" i="6"/>
  <c r="BA60" i="6" s="1"/>
  <c r="U60" i="6"/>
  <c r="AZ60" i="6" s="1"/>
  <c r="T60" i="6"/>
  <c r="AY60" i="6" s="1"/>
  <c r="S60" i="6"/>
  <c r="AX60" i="6" s="1"/>
  <c r="Q60" i="6"/>
  <c r="AV60" i="6" s="1"/>
  <c r="P60" i="6"/>
  <c r="AU60" i="6" s="1"/>
  <c r="O60" i="6"/>
  <c r="AT60" i="6" s="1"/>
  <c r="N60" i="6"/>
  <c r="AS60" i="6" s="1"/>
  <c r="BG59" i="6"/>
  <c r="Z59" i="6"/>
  <c r="Y59" i="6"/>
  <c r="X59" i="6"/>
  <c r="W59" i="6"/>
  <c r="V59" i="6"/>
  <c r="BA59" i="6" s="1"/>
  <c r="U59" i="6"/>
  <c r="AZ59" i="6" s="1"/>
  <c r="T59" i="6"/>
  <c r="AY59" i="6" s="1"/>
  <c r="S59" i="6"/>
  <c r="AX59" i="6" s="1"/>
  <c r="Q59" i="6"/>
  <c r="AV59" i="6" s="1"/>
  <c r="P59" i="6"/>
  <c r="AU59" i="6" s="1"/>
  <c r="O59" i="6"/>
  <c r="AT59" i="6" s="1"/>
  <c r="N59" i="6"/>
  <c r="AS59" i="6" s="1"/>
  <c r="BG58" i="6"/>
  <c r="V58" i="6"/>
  <c r="BA58" i="6" s="1"/>
  <c r="U58" i="6"/>
  <c r="AZ58" i="6" s="1"/>
  <c r="T58" i="6"/>
  <c r="AY58" i="6" s="1"/>
  <c r="S58" i="6"/>
  <c r="AX58" i="6" s="1"/>
  <c r="Q58" i="6"/>
  <c r="AV58" i="6" s="1"/>
  <c r="P58" i="6"/>
  <c r="AU58" i="6" s="1"/>
  <c r="O58" i="6"/>
  <c r="AT58" i="6" s="1"/>
  <c r="N58" i="6"/>
  <c r="AS58" i="6" s="1"/>
  <c r="BG57" i="6"/>
  <c r="V57" i="6"/>
  <c r="BA57" i="6" s="1"/>
  <c r="U57" i="6"/>
  <c r="AZ57" i="6" s="1"/>
  <c r="T57" i="6"/>
  <c r="AY57" i="6" s="1"/>
  <c r="S57" i="6"/>
  <c r="AX57" i="6" s="1"/>
  <c r="Q57" i="6"/>
  <c r="AV57" i="6" s="1"/>
  <c r="P57" i="6"/>
  <c r="AU57" i="6" s="1"/>
  <c r="O57" i="6"/>
  <c r="AT57" i="6" s="1"/>
  <c r="N57" i="6"/>
  <c r="AS57" i="6" s="1"/>
  <c r="BG56" i="6"/>
  <c r="V56" i="6"/>
  <c r="BA56" i="6" s="1"/>
  <c r="U56" i="6"/>
  <c r="AZ56" i="6" s="1"/>
  <c r="T56" i="6"/>
  <c r="AY56" i="6" s="1"/>
  <c r="S56" i="6"/>
  <c r="AX56" i="6" s="1"/>
  <c r="Q56" i="6"/>
  <c r="AV56" i="6" s="1"/>
  <c r="P56" i="6"/>
  <c r="AU56" i="6" s="1"/>
  <c r="O56" i="6"/>
  <c r="AT56" i="6" s="1"/>
  <c r="N56" i="6"/>
  <c r="AS56" i="6" s="1"/>
  <c r="BG55" i="6"/>
  <c r="V55" i="6"/>
  <c r="BA55" i="6" s="1"/>
  <c r="U55" i="6"/>
  <c r="AZ55" i="6" s="1"/>
  <c r="T55" i="6"/>
  <c r="AY55" i="6" s="1"/>
  <c r="S55" i="6"/>
  <c r="AX55" i="6" s="1"/>
  <c r="Q55" i="6"/>
  <c r="AV55" i="6" s="1"/>
  <c r="P55" i="6"/>
  <c r="AU55" i="6" s="1"/>
  <c r="O55" i="6"/>
  <c r="AT55" i="6" s="1"/>
  <c r="N55" i="6"/>
  <c r="AS55" i="6" s="1"/>
  <c r="BG54" i="6"/>
  <c r="V54" i="6"/>
  <c r="BA54" i="6" s="1"/>
  <c r="U54" i="6"/>
  <c r="AZ54" i="6" s="1"/>
  <c r="T54" i="6"/>
  <c r="AY54" i="6" s="1"/>
  <c r="S54" i="6"/>
  <c r="AX54" i="6" s="1"/>
  <c r="Q54" i="6"/>
  <c r="AV54" i="6" s="1"/>
  <c r="P54" i="6"/>
  <c r="AU54" i="6" s="1"/>
  <c r="O54" i="6"/>
  <c r="AT54" i="6" s="1"/>
  <c r="N54" i="6"/>
  <c r="AS54" i="6" s="1"/>
  <c r="BG53" i="6"/>
  <c r="V53" i="6"/>
  <c r="BA53" i="6" s="1"/>
  <c r="U53" i="6"/>
  <c r="AZ53" i="6" s="1"/>
  <c r="T53" i="6"/>
  <c r="AY53" i="6" s="1"/>
  <c r="S53" i="6"/>
  <c r="AX53" i="6" s="1"/>
  <c r="Q53" i="6"/>
  <c r="AV53" i="6" s="1"/>
  <c r="P53" i="6"/>
  <c r="AU53" i="6" s="1"/>
  <c r="O53" i="6"/>
  <c r="AT53" i="6" s="1"/>
  <c r="N53" i="6"/>
  <c r="AS53" i="6" s="1"/>
  <c r="BG52" i="6"/>
  <c r="V52" i="6"/>
  <c r="BA52" i="6" s="1"/>
  <c r="U52" i="6"/>
  <c r="AZ52" i="6" s="1"/>
  <c r="T52" i="6"/>
  <c r="AY52" i="6" s="1"/>
  <c r="S52" i="6"/>
  <c r="AX52" i="6" s="1"/>
  <c r="Q52" i="6"/>
  <c r="AV52" i="6" s="1"/>
  <c r="P52" i="6"/>
  <c r="AU52" i="6" s="1"/>
  <c r="O52" i="6"/>
  <c r="AT52" i="6" s="1"/>
  <c r="N52" i="6"/>
  <c r="AS52" i="6" s="1"/>
  <c r="BG51" i="6"/>
  <c r="V51" i="6"/>
  <c r="BA51" i="6" s="1"/>
  <c r="U51" i="6"/>
  <c r="AZ51" i="6" s="1"/>
  <c r="T51" i="6"/>
  <c r="AY51" i="6" s="1"/>
  <c r="S51" i="6"/>
  <c r="AX51" i="6" s="1"/>
  <c r="Q51" i="6"/>
  <c r="AV51" i="6" s="1"/>
  <c r="P51" i="6"/>
  <c r="AU51" i="6" s="1"/>
  <c r="O51" i="6"/>
  <c r="AT51" i="6" s="1"/>
  <c r="N51" i="6"/>
  <c r="AS51" i="6" s="1"/>
  <c r="BG50" i="6"/>
  <c r="V50" i="6"/>
  <c r="BA50" i="6" s="1"/>
  <c r="U50" i="6"/>
  <c r="AZ50" i="6" s="1"/>
  <c r="T50" i="6"/>
  <c r="AY50" i="6" s="1"/>
  <c r="S50" i="6"/>
  <c r="AX50" i="6" s="1"/>
  <c r="Q50" i="6"/>
  <c r="AV50" i="6" s="1"/>
  <c r="P50" i="6"/>
  <c r="AU50" i="6" s="1"/>
  <c r="O50" i="6"/>
  <c r="AT50" i="6" s="1"/>
  <c r="N50" i="6"/>
  <c r="AS50" i="6" s="1"/>
  <c r="BG49" i="6"/>
  <c r="V49" i="6"/>
  <c r="BA49" i="6" s="1"/>
  <c r="U49" i="6"/>
  <c r="AZ49" i="6" s="1"/>
  <c r="T49" i="6"/>
  <c r="AY49" i="6" s="1"/>
  <c r="S49" i="6"/>
  <c r="AX49" i="6" s="1"/>
  <c r="Q49" i="6"/>
  <c r="AV49" i="6" s="1"/>
  <c r="P49" i="6"/>
  <c r="AU49" i="6" s="1"/>
  <c r="O49" i="6"/>
  <c r="AT49" i="6" s="1"/>
  <c r="N49" i="6"/>
  <c r="AS49" i="6" s="1"/>
  <c r="BG48" i="6"/>
  <c r="V48" i="6"/>
  <c r="BA48" i="6" s="1"/>
  <c r="U48" i="6"/>
  <c r="AZ48" i="6" s="1"/>
  <c r="T48" i="6"/>
  <c r="AY48" i="6" s="1"/>
  <c r="S48" i="6"/>
  <c r="AX48" i="6" s="1"/>
  <c r="Q48" i="6"/>
  <c r="AV48" i="6" s="1"/>
  <c r="P48" i="6"/>
  <c r="AU48" i="6" s="1"/>
  <c r="O48" i="6"/>
  <c r="AT48" i="6" s="1"/>
  <c r="N48" i="6"/>
  <c r="AS48" i="6" s="1"/>
  <c r="BG47" i="6"/>
  <c r="V47" i="6"/>
  <c r="BA47" i="6" s="1"/>
  <c r="U47" i="6"/>
  <c r="AZ47" i="6" s="1"/>
  <c r="T47" i="6"/>
  <c r="AY47" i="6" s="1"/>
  <c r="S47" i="6"/>
  <c r="AX47" i="6" s="1"/>
  <c r="Q47" i="6"/>
  <c r="AV47" i="6" s="1"/>
  <c r="P47" i="6"/>
  <c r="AU47" i="6" s="1"/>
  <c r="O47" i="6"/>
  <c r="AT47" i="6" s="1"/>
  <c r="N47" i="6"/>
  <c r="AS47" i="6" s="1"/>
  <c r="BG46" i="6"/>
  <c r="V46" i="6"/>
  <c r="BA46" i="6" s="1"/>
  <c r="U46" i="6"/>
  <c r="AZ46" i="6" s="1"/>
  <c r="T46" i="6"/>
  <c r="AY46" i="6" s="1"/>
  <c r="S46" i="6"/>
  <c r="AX46" i="6" s="1"/>
  <c r="Q46" i="6"/>
  <c r="AV46" i="6" s="1"/>
  <c r="P46" i="6"/>
  <c r="AU46" i="6" s="1"/>
  <c r="O46" i="6"/>
  <c r="AT46" i="6" s="1"/>
  <c r="N46" i="6"/>
  <c r="AS46" i="6" s="1"/>
  <c r="BG45" i="6"/>
  <c r="V45" i="6"/>
  <c r="BA45" i="6" s="1"/>
  <c r="U45" i="6"/>
  <c r="AZ45" i="6" s="1"/>
  <c r="T45" i="6"/>
  <c r="AY45" i="6" s="1"/>
  <c r="S45" i="6"/>
  <c r="AX45" i="6" s="1"/>
  <c r="Q45" i="6"/>
  <c r="AV45" i="6" s="1"/>
  <c r="P45" i="6"/>
  <c r="AU45" i="6" s="1"/>
  <c r="O45" i="6"/>
  <c r="AT45" i="6" s="1"/>
  <c r="N45" i="6"/>
  <c r="AS45" i="6" s="1"/>
  <c r="BG44" i="6"/>
  <c r="V44" i="6"/>
  <c r="BA44" i="6" s="1"/>
  <c r="U44" i="6"/>
  <c r="AZ44" i="6" s="1"/>
  <c r="T44" i="6"/>
  <c r="AY44" i="6" s="1"/>
  <c r="S44" i="6"/>
  <c r="AX44" i="6" s="1"/>
  <c r="Q44" i="6"/>
  <c r="AV44" i="6" s="1"/>
  <c r="P44" i="6"/>
  <c r="AU44" i="6" s="1"/>
  <c r="O44" i="6"/>
  <c r="AT44" i="6" s="1"/>
  <c r="N44" i="6"/>
  <c r="AS44" i="6" s="1"/>
  <c r="BG43" i="6"/>
  <c r="V43" i="6"/>
  <c r="BA43" i="6" s="1"/>
  <c r="U43" i="6"/>
  <c r="AZ43" i="6" s="1"/>
  <c r="T43" i="6"/>
  <c r="AY43" i="6" s="1"/>
  <c r="S43" i="6"/>
  <c r="AX43" i="6" s="1"/>
  <c r="Q43" i="6"/>
  <c r="AV43" i="6" s="1"/>
  <c r="P43" i="6"/>
  <c r="AU43" i="6" s="1"/>
  <c r="O43" i="6"/>
  <c r="AT43" i="6" s="1"/>
  <c r="N43" i="6"/>
  <c r="AS43" i="6" s="1"/>
  <c r="BG42" i="6"/>
  <c r="V42" i="6"/>
  <c r="BA42" i="6" s="1"/>
  <c r="U42" i="6"/>
  <c r="AZ42" i="6" s="1"/>
  <c r="T42" i="6"/>
  <c r="AY42" i="6" s="1"/>
  <c r="S42" i="6"/>
  <c r="AX42" i="6" s="1"/>
  <c r="Q42" i="6"/>
  <c r="AV42" i="6" s="1"/>
  <c r="P42" i="6"/>
  <c r="AU42" i="6" s="1"/>
  <c r="O42" i="6"/>
  <c r="AT42" i="6" s="1"/>
  <c r="N42" i="6"/>
  <c r="AS42" i="6" s="1"/>
  <c r="BG41" i="6"/>
  <c r="V41" i="6"/>
  <c r="BA41" i="6" s="1"/>
  <c r="U41" i="6"/>
  <c r="AZ41" i="6" s="1"/>
  <c r="T41" i="6"/>
  <c r="AY41" i="6" s="1"/>
  <c r="S41" i="6"/>
  <c r="AX41" i="6" s="1"/>
  <c r="Q41" i="6"/>
  <c r="AV41" i="6" s="1"/>
  <c r="P41" i="6"/>
  <c r="AU41" i="6" s="1"/>
  <c r="O41" i="6"/>
  <c r="AT41" i="6" s="1"/>
  <c r="N41" i="6"/>
  <c r="AS41" i="6" s="1"/>
  <c r="BG40" i="6"/>
  <c r="V40" i="6"/>
  <c r="BA40" i="6" s="1"/>
  <c r="U40" i="6"/>
  <c r="AZ40" i="6" s="1"/>
  <c r="T40" i="6"/>
  <c r="AY40" i="6" s="1"/>
  <c r="S40" i="6"/>
  <c r="AX40" i="6" s="1"/>
  <c r="Q40" i="6"/>
  <c r="AV40" i="6" s="1"/>
  <c r="P40" i="6"/>
  <c r="AU40" i="6" s="1"/>
  <c r="O40" i="6"/>
  <c r="AT40" i="6" s="1"/>
  <c r="N40" i="6"/>
  <c r="AS40" i="6" s="1"/>
  <c r="BG39" i="6"/>
  <c r="V39" i="6"/>
  <c r="BA39" i="6" s="1"/>
  <c r="U39" i="6"/>
  <c r="AZ39" i="6" s="1"/>
  <c r="T39" i="6"/>
  <c r="AY39" i="6" s="1"/>
  <c r="S39" i="6"/>
  <c r="AX39" i="6" s="1"/>
  <c r="Q39" i="6"/>
  <c r="AV39" i="6" s="1"/>
  <c r="P39" i="6"/>
  <c r="AU39" i="6" s="1"/>
  <c r="O39" i="6"/>
  <c r="AT39" i="6" s="1"/>
  <c r="N39" i="6"/>
  <c r="AS39" i="6" s="1"/>
  <c r="BG38" i="6"/>
  <c r="V38" i="6"/>
  <c r="BA38" i="6" s="1"/>
  <c r="U38" i="6"/>
  <c r="AZ38" i="6" s="1"/>
  <c r="T38" i="6"/>
  <c r="AY38" i="6" s="1"/>
  <c r="S38" i="6"/>
  <c r="AX38" i="6" s="1"/>
  <c r="Q38" i="6"/>
  <c r="AV38" i="6" s="1"/>
  <c r="P38" i="6"/>
  <c r="AU38" i="6" s="1"/>
  <c r="O38" i="6"/>
  <c r="AT38" i="6" s="1"/>
  <c r="N38" i="6"/>
  <c r="AS38" i="6" s="1"/>
  <c r="BG37" i="6"/>
  <c r="V37" i="6"/>
  <c r="BA37" i="6" s="1"/>
  <c r="U37" i="6"/>
  <c r="AZ37" i="6" s="1"/>
  <c r="T37" i="6"/>
  <c r="AY37" i="6" s="1"/>
  <c r="S37" i="6"/>
  <c r="AX37" i="6" s="1"/>
  <c r="Q37" i="6"/>
  <c r="AV37" i="6" s="1"/>
  <c r="P37" i="6"/>
  <c r="AU37" i="6" s="1"/>
  <c r="O37" i="6"/>
  <c r="AT37" i="6" s="1"/>
  <c r="N37" i="6"/>
  <c r="AS37" i="6" s="1"/>
  <c r="BG36" i="6"/>
  <c r="V36" i="6"/>
  <c r="BA36" i="6" s="1"/>
  <c r="U36" i="6"/>
  <c r="AZ36" i="6" s="1"/>
  <c r="T36" i="6"/>
  <c r="AY36" i="6" s="1"/>
  <c r="S36" i="6"/>
  <c r="AX36" i="6" s="1"/>
  <c r="Q36" i="6"/>
  <c r="AV36" i="6" s="1"/>
  <c r="P36" i="6"/>
  <c r="AU36" i="6" s="1"/>
  <c r="O36" i="6"/>
  <c r="AT36" i="6" s="1"/>
  <c r="N36" i="6"/>
  <c r="AS36" i="6" s="1"/>
  <c r="BG35" i="6"/>
  <c r="V35" i="6"/>
  <c r="BA35" i="6" s="1"/>
  <c r="U35" i="6"/>
  <c r="AZ35" i="6" s="1"/>
  <c r="T35" i="6"/>
  <c r="AY35" i="6" s="1"/>
  <c r="S35" i="6"/>
  <c r="AX35" i="6" s="1"/>
  <c r="Q35" i="6"/>
  <c r="AV35" i="6" s="1"/>
  <c r="P35" i="6"/>
  <c r="AU35" i="6" s="1"/>
  <c r="O35" i="6"/>
  <c r="AT35" i="6" s="1"/>
  <c r="N35" i="6"/>
  <c r="AS35" i="6" s="1"/>
  <c r="BG34" i="6"/>
  <c r="V34" i="6"/>
  <c r="BA34" i="6" s="1"/>
  <c r="U34" i="6"/>
  <c r="AZ34" i="6" s="1"/>
  <c r="T34" i="6"/>
  <c r="AY34" i="6" s="1"/>
  <c r="S34" i="6"/>
  <c r="AX34" i="6" s="1"/>
  <c r="Q34" i="6"/>
  <c r="AV34" i="6" s="1"/>
  <c r="P34" i="6"/>
  <c r="AU34" i="6" s="1"/>
  <c r="O34" i="6"/>
  <c r="AT34" i="6" s="1"/>
  <c r="N34" i="6"/>
  <c r="AS34" i="6" s="1"/>
  <c r="BG33" i="6"/>
  <c r="V33" i="6"/>
  <c r="BA33" i="6" s="1"/>
  <c r="U33" i="6"/>
  <c r="AZ33" i="6" s="1"/>
  <c r="T33" i="6"/>
  <c r="AY33" i="6" s="1"/>
  <c r="S33" i="6"/>
  <c r="AX33" i="6" s="1"/>
  <c r="Q33" i="6"/>
  <c r="AV33" i="6" s="1"/>
  <c r="P33" i="6"/>
  <c r="AU33" i="6" s="1"/>
  <c r="O33" i="6"/>
  <c r="AT33" i="6" s="1"/>
  <c r="N33" i="6"/>
  <c r="AS33" i="6" s="1"/>
  <c r="BG32" i="6"/>
  <c r="V32" i="6"/>
  <c r="BA32" i="6" s="1"/>
  <c r="U32" i="6"/>
  <c r="AZ32" i="6" s="1"/>
  <c r="T32" i="6"/>
  <c r="AY32" i="6" s="1"/>
  <c r="S32" i="6"/>
  <c r="AX32" i="6" s="1"/>
  <c r="Q32" i="6"/>
  <c r="AV32" i="6" s="1"/>
  <c r="P32" i="6"/>
  <c r="AU32" i="6" s="1"/>
  <c r="O32" i="6"/>
  <c r="AT32" i="6" s="1"/>
  <c r="N32" i="6"/>
  <c r="AS32" i="6" s="1"/>
  <c r="BG31" i="6"/>
  <c r="V31" i="6"/>
  <c r="BA31" i="6" s="1"/>
  <c r="U31" i="6"/>
  <c r="AZ31" i="6" s="1"/>
  <c r="T31" i="6"/>
  <c r="AY31" i="6" s="1"/>
  <c r="S31" i="6"/>
  <c r="AX31" i="6" s="1"/>
  <c r="Q31" i="6"/>
  <c r="AV31" i="6" s="1"/>
  <c r="P31" i="6"/>
  <c r="AU31" i="6" s="1"/>
  <c r="O31" i="6"/>
  <c r="AT31" i="6" s="1"/>
  <c r="N31" i="6"/>
  <c r="AS31" i="6" s="1"/>
  <c r="BG30" i="6"/>
  <c r="V30" i="6"/>
  <c r="BA30" i="6" s="1"/>
  <c r="U30" i="6"/>
  <c r="AZ30" i="6" s="1"/>
  <c r="T30" i="6"/>
  <c r="AY30" i="6" s="1"/>
  <c r="S30" i="6"/>
  <c r="AX30" i="6" s="1"/>
  <c r="Q30" i="6"/>
  <c r="AV30" i="6" s="1"/>
  <c r="P30" i="6"/>
  <c r="AU30" i="6" s="1"/>
  <c r="O30" i="6"/>
  <c r="AT30" i="6" s="1"/>
  <c r="N30" i="6"/>
  <c r="AS30" i="6" s="1"/>
  <c r="BG29" i="6"/>
  <c r="V29" i="6"/>
  <c r="BA29" i="6" s="1"/>
  <c r="U29" i="6"/>
  <c r="AZ29" i="6" s="1"/>
  <c r="T29" i="6"/>
  <c r="AY29" i="6" s="1"/>
  <c r="S29" i="6"/>
  <c r="AX29" i="6" s="1"/>
  <c r="Q29" i="6"/>
  <c r="AV29" i="6" s="1"/>
  <c r="P29" i="6"/>
  <c r="AU29" i="6" s="1"/>
  <c r="O29" i="6"/>
  <c r="AT29" i="6" s="1"/>
  <c r="N29" i="6"/>
  <c r="AS29" i="6" s="1"/>
  <c r="BG28" i="6"/>
  <c r="V28" i="6"/>
  <c r="BA28" i="6" s="1"/>
  <c r="U28" i="6"/>
  <c r="AZ28" i="6" s="1"/>
  <c r="T28" i="6"/>
  <c r="AY28" i="6" s="1"/>
  <c r="S28" i="6"/>
  <c r="AX28" i="6" s="1"/>
  <c r="Q28" i="6"/>
  <c r="AV28" i="6" s="1"/>
  <c r="P28" i="6"/>
  <c r="AU28" i="6" s="1"/>
  <c r="O28" i="6"/>
  <c r="AT28" i="6" s="1"/>
  <c r="N28" i="6"/>
  <c r="AS28" i="6" s="1"/>
  <c r="BG27" i="6"/>
  <c r="V27" i="6"/>
  <c r="BA27" i="6" s="1"/>
  <c r="U27" i="6"/>
  <c r="AZ27" i="6" s="1"/>
  <c r="T27" i="6"/>
  <c r="AY27" i="6" s="1"/>
  <c r="S27" i="6"/>
  <c r="AX27" i="6" s="1"/>
  <c r="Q27" i="6"/>
  <c r="AV27" i="6" s="1"/>
  <c r="P27" i="6"/>
  <c r="AU27" i="6" s="1"/>
  <c r="O27" i="6"/>
  <c r="AT27" i="6" s="1"/>
  <c r="N27" i="6"/>
  <c r="AS27" i="6" s="1"/>
  <c r="BG24" i="6"/>
  <c r="V24" i="6"/>
  <c r="BA24" i="6" s="1"/>
  <c r="U24" i="6"/>
  <c r="AZ24" i="6" s="1"/>
  <c r="T24" i="6"/>
  <c r="AY24" i="6" s="1"/>
  <c r="S24" i="6"/>
  <c r="AX24" i="6" s="1"/>
  <c r="Q24" i="6"/>
  <c r="AV24" i="6" s="1"/>
  <c r="P24" i="6"/>
  <c r="AU24" i="6" s="1"/>
  <c r="AT24" i="6"/>
  <c r="N24" i="6"/>
  <c r="AS24" i="6" s="1"/>
  <c r="BG23" i="6"/>
  <c r="V23" i="6"/>
  <c r="BA23" i="6" s="1"/>
  <c r="U23" i="6"/>
  <c r="AZ23" i="6" s="1"/>
  <c r="T23" i="6"/>
  <c r="AY23" i="6" s="1"/>
  <c r="S23" i="6"/>
  <c r="AX23" i="6" s="1"/>
  <c r="Q23" i="6"/>
  <c r="AV23" i="6" s="1"/>
  <c r="P23" i="6"/>
  <c r="AU23" i="6" s="1"/>
  <c r="O23" i="6"/>
  <c r="AT23" i="6" s="1"/>
  <c r="N23" i="6"/>
  <c r="AS23" i="6" s="1"/>
  <c r="BG22" i="6"/>
  <c r="V22" i="6"/>
  <c r="BA22" i="6" s="1"/>
  <c r="U22" i="6"/>
  <c r="AZ22" i="6" s="1"/>
  <c r="T22" i="6"/>
  <c r="AY22" i="6" s="1"/>
  <c r="S22" i="6"/>
  <c r="AX22" i="6" s="1"/>
  <c r="Q22" i="6"/>
  <c r="AV22" i="6" s="1"/>
  <c r="P22" i="6"/>
  <c r="AU22" i="6" s="1"/>
  <c r="O22" i="6"/>
  <c r="AT22" i="6" s="1"/>
  <c r="N22" i="6"/>
  <c r="AS22" i="6" s="1"/>
  <c r="BG21" i="6"/>
  <c r="V21" i="6"/>
  <c r="BA21" i="6" s="1"/>
  <c r="U21" i="6"/>
  <c r="AZ21" i="6" s="1"/>
  <c r="T21" i="6"/>
  <c r="AY21" i="6" s="1"/>
  <c r="S21" i="6"/>
  <c r="AX21" i="6" s="1"/>
  <c r="Q21" i="6"/>
  <c r="AV21" i="6" s="1"/>
  <c r="P21" i="6"/>
  <c r="AU21" i="6" s="1"/>
  <c r="O21" i="6"/>
  <c r="AT21" i="6" s="1"/>
  <c r="N21" i="6"/>
  <c r="AS21" i="6" s="1"/>
  <c r="BG20" i="6"/>
  <c r="V20" i="6"/>
  <c r="BA20" i="6" s="1"/>
  <c r="U20" i="6"/>
  <c r="AZ20" i="6" s="1"/>
  <c r="T20" i="6"/>
  <c r="AY20" i="6" s="1"/>
  <c r="S20" i="6"/>
  <c r="AX20" i="6" s="1"/>
  <c r="Q20" i="6"/>
  <c r="AV20" i="6" s="1"/>
  <c r="P20" i="6"/>
  <c r="AU20" i="6" s="1"/>
  <c r="O20" i="6"/>
  <c r="AT20" i="6" s="1"/>
  <c r="N20" i="6"/>
  <c r="AS20" i="6" s="1"/>
  <c r="BG19" i="6"/>
  <c r="V19" i="6"/>
  <c r="BA19" i="6" s="1"/>
  <c r="U19" i="6"/>
  <c r="AZ19" i="6" s="1"/>
  <c r="T19" i="6"/>
  <c r="AY19" i="6" s="1"/>
  <c r="S19" i="6"/>
  <c r="AX19" i="6" s="1"/>
  <c r="Q19" i="6"/>
  <c r="AV19" i="6" s="1"/>
  <c r="P19" i="6"/>
  <c r="AU19" i="6" s="1"/>
  <c r="O19" i="6"/>
  <c r="AT19" i="6" s="1"/>
  <c r="N19" i="6"/>
  <c r="AS19" i="6" s="1"/>
  <c r="BG18" i="6"/>
  <c r="V18" i="6"/>
  <c r="BA18" i="6" s="1"/>
  <c r="U18" i="6"/>
  <c r="AZ18" i="6" s="1"/>
  <c r="T18" i="6"/>
  <c r="AY18" i="6" s="1"/>
  <c r="S18" i="6"/>
  <c r="AX18" i="6" s="1"/>
  <c r="Q18" i="6"/>
  <c r="AV18" i="6" s="1"/>
  <c r="P18" i="6"/>
  <c r="AU18" i="6" s="1"/>
  <c r="O18" i="6"/>
  <c r="AT18" i="6" s="1"/>
  <c r="N18" i="6"/>
  <c r="AS18" i="6" s="1"/>
  <c r="BG17" i="6"/>
  <c r="V17" i="6"/>
  <c r="BA17" i="6" s="1"/>
  <c r="U17" i="6"/>
  <c r="AZ17" i="6" s="1"/>
  <c r="T17" i="6"/>
  <c r="AY17" i="6" s="1"/>
  <c r="S17" i="6"/>
  <c r="AX17" i="6" s="1"/>
  <c r="Q17" i="6"/>
  <c r="AV17" i="6" s="1"/>
  <c r="P17" i="6"/>
  <c r="AU17" i="6" s="1"/>
  <c r="O17" i="6"/>
  <c r="AT17" i="6" s="1"/>
  <c r="N17" i="6"/>
  <c r="AS17" i="6" s="1"/>
  <c r="BG16" i="6"/>
  <c r="V16" i="6"/>
  <c r="BA16" i="6" s="1"/>
  <c r="U16" i="6"/>
  <c r="AZ16" i="6" s="1"/>
  <c r="T16" i="6"/>
  <c r="AY16" i="6" s="1"/>
  <c r="S16" i="6"/>
  <c r="AX16" i="6" s="1"/>
  <c r="Q16" i="6"/>
  <c r="AV16" i="6" s="1"/>
  <c r="P16" i="6"/>
  <c r="AU16" i="6" s="1"/>
  <c r="O16" i="6"/>
  <c r="AT16" i="6" s="1"/>
  <c r="N16" i="6"/>
  <c r="AS16" i="6" s="1"/>
  <c r="BG15" i="6"/>
  <c r="V15" i="6"/>
  <c r="BA15" i="6" s="1"/>
  <c r="U15" i="6"/>
  <c r="AZ15" i="6" s="1"/>
  <c r="T15" i="6"/>
  <c r="AY15" i="6" s="1"/>
  <c r="S15" i="6"/>
  <c r="AX15" i="6" s="1"/>
  <c r="Q15" i="6"/>
  <c r="AV15" i="6" s="1"/>
  <c r="P15" i="6"/>
  <c r="AU15" i="6" s="1"/>
  <c r="O15" i="6"/>
  <c r="AT15" i="6" s="1"/>
  <c r="N15" i="6"/>
  <c r="AS15" i="6" s="1"/>
  <c r="BG14" i="6"/>
  <c r="V14" i="6"/>
  <c r="BA14" i="6" s="1"/>
  <c r="U14" i="6"/>
  <c r="AZ14" i="6" s="1"/>
  <c r="T14" i="6"/>
  <c r="AY14" i="6" s="1"/>
  <c r="S14" i="6"/>
  <c r="AX14" i="6" s="1"/>
  <c r="Q14" i="6"/>
  <c r="AV14" i="6" s="1"/>
  <c r="P14" i="6"/>
  <c r="AU14" i="6" s="1"/>
  <c r="O14" i="6"/>
  <c r="AT14" i="6" s="1"/>
  <c r="N14" i="6"/>
  <c r="AS14" i="6" s="1"/>
  <c r="BG13" i="6"/>
  <c r="V13" i="6"/>
  <c r="BA13" i="6" s="1"/>
  <c r="U13" i="6"/>
  <c r="AZ13" i="6" s="1"/>
  <c r="T13" i="6"/>
  <c r="AY13" i="6" s="1"/>
  <c r="S13" i="6"/>
  <c r="AX13" i="6" s="1"/>
  <c r="Q13" i="6"/>
  <c r="AV13" i="6" s="1"/>
  <c r="P13" i="6"/>
  <c r="AU13" i="6" s="1"/>
  <c r="O13" i="6"/>
  <c r="AT13" i="6" s="1"/>
  <c r="N13" i="6"/>
  <c r="AS13" i="6" s="1"/>
  <c r="BG12" i="6"/>
  <c r="V12" i="6"/>
  <c r="BA12" i="6" s="1"/>
  <c r="U12" i="6"/>
  <c r="AZ12" i="6" s="1"/>
  <c r="T12" i="6"/>
  <c r="AY12" i="6" s="1"/>
  <c r="S12" i="6"/>
  <c r="AX12" i="6" s="1"/>
  <c r="Q12" i="6"/>
  <c r="AV12" i="6" s="1"/>
  <c r="P12" i="6"/>
  <c r="AU12" i="6" s="1"/>
  <c r="O12" i="6"/>
  <c r="AT12" i="6" s="1"/>
  <c r="N12" i="6"/>
  <c r="AS12" i="6" s="1"/>
  <c r="BG11" i="6"/>
  <c r="V11" i="6"/>
  <c r="BA11" i="6" s="1"/>
  <c r="U11" i="6"/>
  <c r="AZ11" i="6" s="1"/>
  <c r="T11" i="6"/>
  <c r="AY11" i="6" s="1"/>
  <c r="S11" i="6"/>
  <c r="AX11" i="6" s="1"/>
  <c r="Q11" i="6"/>
  <c r="AV11" i="6" s="1"/>
  <c r="P11" i="6"/>
  <c r="AU11" i="6" s="1"/>
  <c r="O11" i="6"/>
  <c r="AT11" i="6" s="1"/>
  <c r="N11" i="6"/>
  <c r="AS11" i="6" s="1"/>
  <c r="BG10" i="6"/>
  <c r="V10" i="6"/>
  <c r="BA10" i="6" s="1"/>
  <c r="U10" i="6"/>
  <c r="AZ10" i="6" s="1"/>
  <c r="T10" i="6"/>
  <c r="AY10" i="6" s="1"/>
  <c r="S10" i="6"/>
  <c r="AX10" i="6" s="1"/>
  <c r="Q10" i="6"/>
  <c r="AV10" i="6" s="1"/>
  <c r="P10" i="6"/>
  <c r="AU10" i="6" s="1"/>
  <c r="O10" i="6"/>
  <c r="AT10" i="6" s="1"/>
  <c r="N10" i="6"/>
  <c r="AS10" i="6" s="1"/>
  <c r="BG9" i="6"/>
  <c r="V9" i="6"/>
  <c r="BA9" i="6" s="1"/>
  <c r="U9" i="6"/>
  <c r="AZ9" i="6" s="1"/>
  <c r="T9" i="6"/>
  <c r="AY9" i="6" s="1"/>
  <c r="S9" i="6"/>
  <c r="AX9" i="6" s="1"/>
  <c r="Q9" i="6"/>
  <c r="AV9" i="6" s="1"/>
  <c r="P9" i="6"/>
  <c r="AU9" i="6" s="1"/>
  <c r="O9" i="6"/>
  <c r="AT9" i="6" s="1"/>
  <c r="N9" i="6"/>
  <c r="AS9" i="6" s="1"/>
  <c r="BG8" i="6"/>
  <c r="V8" i="6"/>
  <c r="BA8" i="6" s="1"/>
  <c r="U8" i="6"/>
  <c r="AZ8" i="6" s="1"/>
  <c r="T8" i="6"/>
  <c r="AY8" i="6" s="1"/>
  <c r="S8" i="6"/>
  <c r="AX8" i="6" s="1"/>
  <c r="Q8" i="6"/>
  <c r="AV8" i="6" s="1"/>
  <c r="P8" i="6"/>
  <c r="AU8" i="6" s="1"/>
  <c r="O8" i="6"/>
  <c r="AT8" i="6" s="1"/>
  <c r="N8" i="6"/>
  <c r="AS8" i="6" s="1"/>
  <c r="BG7" i="6"/>
  <c r="V7" i="6"/>
  <c r="BA7" i="6" s="1"/>
  <c r="U7" i="6"/>
  <c r="AZ7" i="6" s="1"/>
  <c r="T7" i="6"/>
  <c r="AY7" i="6" s="1"/>
  <c r="S7" i="6"/>
  <c r="AX7" i="6" s="1"/>
  <c r="Q7" i="6"/>
  <c r="AV7" i="6" s="1"/>
  <c r="P7" i="6"/>
  <c r="AU7" i="6" s="1"/>
  <c r="O7" i="6"/>
  <c r="AT7" i="6" s="1"/>
  <c r="N7" i="6"/>
  <c r="AS7" i="6" s="1"/>
  <c r="BG6" i="6"/>
  <c r="V6" i="6"/>
  <c r="BA6" i="6" s="1"/>
  <c r="U6" i="6"/>
  <c r="AZ6" i="6" s="1"/>
  <c r="T6" i="6"/>
  <c r="AY6" i="6" s="1"/>
  <c r="S6" i="6"/>
  <c r="AX6" i="6" s="1"/>
  <c r="Q6" i="6"/>
  <c r="AV6" i="6" s="1"/>
  <c r="P6" i="6"/>
  <c r="AU6" i="6" s="1"/>
  <c r="O6" i="6"/>
  <c r="AT6" i="6" s="1"/>
  <c r="N6" i="6"/>
  <c r="AS6" i="6" s="1"/>
  <c r="BG5" i="6"/>
  <c r="Z5" i="6"/>
  <c r="Y5" i="6"/>
  <c r="X5" i="6"/>
  <c r="W5" i="6"/>
  <c r="V5" i="6"/>
  <c r="BA5" i="6" s="1"/>
  <c r="U5" i="6"/>
  <c r="AZ5" i="6" s="1"/>
  <c r="T5" i="6"/>
  <c r="AY5" i="6" s="1"/>
  <c r="S5" i="6"/>
  <c r="AX5" i="6" s="1"/>
  <c r="Q5" i="6"/>
  <c r="AV5" i="6" s="1"/>
  <c r="P5" i="6"/>
  <c r="AU5" i="6" s="1"/>
  <c r="O5" i="6"/>
  <c r="AT5" i="6" s="1"/>
  <c r="N5" i="6"/>
  <c r="AS5" i="6" s="1"/>
  <c r="BG4" i="6"/>
  <c r="V4" i="6"/>
  <c r="BA4" i="6" s="1"/>
  <c r="U4" i="6"/>
  <c r="AZ4" i="6" s="1"/>
  <c r="T4" i="6"/>
  <c r="AY4" i="6" s="1"/>
  <c r="S4" i="6"/>
  <c r="AX4" i="6" s="1"/>
  <c r="Q4" i="6"/>
  <c r="AV4" i="6" s="1"/>
  <c r="P4" i="6"/>
  <c r="AU4" i="6" s="1"/>
  <c r="O4" i="6"/>
  <c r="AT4" i="6" s="1"/>
  <c r="N4" i="6"/>
  <c r="AS4" i="6" s="1"/>
  <c r="BG3" i="6"/>
  <c r="V3" i="6"/>
  <c r="BA3" i="6" s="1"/>
  <c r="U3" i="6"/>
  <c r="AZ3" i="6" s="1"/>
  <c r="T3" i="6"/>
  <c r="AY3" i="6" s="1"/>
  <c r="S3" i="6"/>
  <c r="AX3" i="6" s="1"/>
  <c r="Q3" i="6"/>
  <c r="AV3" i="6" s="1"/>
  <c r="P3" i="6"/>
  <c r="AU3" i="6" s="1"/>
  <c r="O3" i="6"/>
  <c r="AT3" i="6" s="1"/>
  <c r="N3" i="6"/>
  <c r="AS3" i="6" s="1"/>
  <c r="A9" i="5"/>
  <c r="F22" i="1" s="1"/>
  <c r="C189" i="4"/>
  <c r="C188" i="4"/>
  <c r="C187" i="4"/>
  <c r="C186" i="4"/>
  <c r="C185" i="4"/>
  <c r="C184" i="4"/>
  <c r="C183" i="4"/>
  <c r="C182" i="4"/>
  <c r="C181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4" i="4"/>
  <c r="C103" i="4"/>
  <c r="C102" i="4"/>
  <c r="C96" i="4"/>
  <c r="C95" i="4"/>
  <c r="C93" i="4"/>
  <c r="C92" i="4"/>
  <c r="C91" i="4"/>
  <c r="C90" i="4"/>
  <c r="C89" i="4"/>
  <c r="C88" i="4"/>
  <c r="C87" i="4"/>
  <c r="C86" i="4"/>
  <c r="C85" i="4"/>
  <c r="C84" i="4"/>
  <c r="C81" i="4"/>
  <c r="C80" i="4"/>
  <c r="C78" i="4"/>
  <c r="C77" i="4"/>
  <c r="C76" i="4"/>
  <c r="C75" i="4"/>
  <c r="C74" i="4"/>
  <c r="C73" i="4"/>
  <c r="C72" i="4"/>
  <c r="C71" i="4"/>
  <c r="C70" i="4"/>
  <c r="C68" i="4"/>
  <c r="C67" i="4"/>
  <c r="C66" i="4"/>
  <c r="AC145" i="1"/>
  <c r="L145" i="1"/>
  <c r="K145" i="1"/>
  <c r="M145" i="1" s="1"/>
  <c r="I145" i="1"/>
  <c r="AC144" i="1"/>
  <c r="L144" i="1"/>
  <c r="K144" i="1"/>
  <c r="M144" i="1" s="1"/>
  <c r="I144" i="1"/>
  <c r="AC143" i="1"/>
  <c r="L143" i="1"/>
  <c r="K143" i="1"/>
  <c r="M143" i="1" s="1"/>
  <c r="I143" i="1"/>
  <c r="AC142" i="1"/>
  <c r="L142" i="1"/>
  <c r="K142" i="1"/>
  <c r="M142" i="1" s="1"/>
  <c r="I142" i="1"/>
  <c r="AC141" i="1"/>
  <c r="L141" i="1"/>
  <c r="K141" i="1"/>
  <c r="M141" i="1" s="1"/>
  <c r="I141" i="1"/>
  <c r="AC140" i="1"/>
  <c r="L140" i="1"/>
  <c r="K140" i="1"/>
  <c r="M140" i="1" s="1"/>
  <c r="I140" i="1"/>
  <c r="AC139" i="1"/>
  <c r="L139" i="1"/>
  <c r="K139" i="1"/>
  <c r="M139" i="1" s="1"/>
  <c r="I139" i="1"/>
  <c r="AC138" i="1"/>
  <c r="L138" i="1"/>
  <c r="K138" i="1"/>
  <c r="M138" i="1" s="1"/>
  <c r="I138" i="1"/>
  <c r="AC137" i="1"/>
  <c r="L137" i="1"/>
  <c r="K137" i="1"/>
  <c r="M137" i="1" s="1"/>
  <c r="I137" i="1"/>
  <c r="AC136" i="1"/>
  <c r="L136" i="1"/>
  <c r="K136" i="1"/>
  <c r="M136" i="1" s="1"/>
  <c r="I136" i="1"/>
  <c r="AC135" i="1"/>
  <c r="L135" i="1"/>
  <c r="K135" i="1"/>
  <c r="M135" i="1" s="1"/>
  <c r="I135" i="1"/>
  <c r="AC134" i="1"/>
  <c r="L134" i="1"/>
  <c r="K134" i="1"/>
  <c r="M134" i="1" s="1"/>
  <c r="I134" i="1"/>
  <c r="AC133" i="1"/>
  <c r="L133" i="1"/>
  <c r="K133" i="1"/>
  <c r="M133" i="1" s="1"/>
  <c r="I133" i="1"/>
  <c r="AC132" i="1"/>
  <c r="L132" i="1"/>
  <c r="K132" i="1"/>
  <c r="M132" i="1" s="1"/>
  <c r="I132" i="1"/>
  <c r="AC131" i="1"/>
  <c r="L131" i="1"/>
  <c r="K131" i="1"/>
  <c r="M131" i="1" s="1"/>
  <c r="I131" i="1"/>
  <c r="AC130" i="1"/>
  <c r="L130" i="1"/>
  <c r="K130" i="1"/>
  <c r="M130" i="1" s="1"/>
  <c r="I130" i="1"/>
  <c r="AC129" i="1"/>
  <c r="L129" i="1"/>
  <c r="K129" i="1"/>
  <c r="M129" i="1" s="1"/>
  <c r="I129" i="1"/>
  <c r="AC128" i="1"/>
  <c r="L128" i="1"/>
  <c r="K128" i="1"/>
  <c r="M128" i="1" s="1"/>
  <c r="I128" i="1"/>
  <c r="AC127" i="1"/>
  <c r="L127" i="1"/>
  <c r="K127" i="1"/>
  <c r="M127" i="1" s="1"/>
  <c r="I127" i="1"/>
  <c r="AC126" i="1"/>
  <c r="L126" i="1"/>
  <c r="K126" i="1"/>
  <c r="M126" i="1" s="1"/>
  <c r="I126" i="1"/>
  <c r="AC125" i="1"/>
  <c r="L125" i="1"/>
  <c r="K125" i="1"/>
  <c r="M125" i="1" s="1"/>
  <c r="I125" i="1"/>
  <c r="AC124" i="1"/>
  <c r="L124" i="1"/>
  <c r="K124" i="1"/>
  <c r="M124" i="1" s="1"/>
  <c r="I124" i="1"/>
  <c r="AC123" i="1"/>
  <c r="L123" i="1"/>
  <c r="K123" i="1"/>
  <c r="M123" i="1" s="1"/>
  <c r="I123" i="1"/>
  <c r="AC122" i="1"/>
  <c r="L122" i="1"/>
  <c r="K122" i="1"/>
  <c r="M122" i="1" s="1"/>
  <c r="I122" i="1"/>
  <c r="AC121" i="1"/>
  <c r="L121" i="1"/>
  <c r="K121" i="1"/>
  <c r="M121" i="1" s="1"/>
  <c r="I121" i="1"/>
  <c r="AC120" i="1"/>
  <c r="L120" i="1"/>
  <c r="K120" i="1"/>
  <c r="M120" i="1" s="1"/>
  <c r="I120" i="1"/>
  <c r="AC119" i="1"/>
  <c r="L119" i="1"/>
  <c r="K119" i="1"/>
  <c r="M119" i="1" s="1"/>
  <c r="I119" i="1"/>
  <c r="AC118" i="1"/>
  <c r="L118" i="1"/>
  <c r="K118" i="1"/>
  <c r="M118" i="1" s="1"/>
  <c r="I118" i="1"/>
  <c r="AC117" i="1"/>
  <c r="L117" i="1"/>
  <c r="K117" i="1"/>
  <c r="M117" i="1" s="1"/>
  <c r="I117" i="1"/>
  <c r="AC116" i="1"/>
  <c r="L116" i="1"/>
  <c r="K116" i="1"/>
  <c r="M116" i="1" s="1"/>
  <c r="I116" i="1"/>
  <c r="AC115" i="1"/>
  <c r="L115" i="1"/>
  <c r="K115" i="1"/>
  <c r="M115" i="1" s="1"/>
  <c r="I115" i="1"/>
  <c r="AC114" i="1"/>
  <c r="L114" i="1"/>
  <c r="K114" i="1"/>
  <c r="M114" i="1" s="1"/>
  <c r="I114" i="1"/>
  <c r="AC113" i="1"/>
  <c r="L113" i="1"/>
  <c r="K113" i="1"/>
  <c r="M113" i="1" s="1"/>
  <c r="I113" i="1"/>
  <c r="AC112" i="1"/>
  <c r="L112" i="1"/>
  <c r="K112" i="1"/>
  <c r="M112" i="1" s="1"/>
  <c r="I112" i="1"/>
  <c r="AC111" i="1"/>
  <c r="L111" i="1"/>
  <c r="K111" i="1"/>
  <c r="M111" i="1" s="1"/>
  <c r="I111" i="1"/>
  <c r="AC110" i="1"/>
  <c r="L110" i="1"/>
  <c r="K110" i="1"/>
  <c r="M110" i="1" s="1"/>
  <c r="I110" i="1"/>
  <c r="AC109" i="1"/>
  <c r="L109" i="1"/>
  <c r="K109" i="1"/>
  <c r="M109" i="1" s="1"/>
  <c r="I109" i="1"/>
  <c r="AC108" i="1"/>
  <c r="L108" i="1"/>
  <c r="K108" i="1"/>
  <c r="M108" i="1" s="1"/>
  <c r="I108" i="1"/>
  <c r="AC107" i="1"/>
  <c r="L107" i="1"/>
  <c r="K107" i="1"/>
  <c r="M107" i="1" s="1"/>
  <c r="I107" i="1"/>
  <c r="AC106" i="1"/>
  <c r="L106" i="1"/>
  <c r="K106" i="1"/>
  <c r="M106" i="1" s="1"/>
  <c r="I106" i="1"/>
  <c r="AC105" i="1"/>
  <c r="L105" i="1"/>
  <c r="K105" i="1"/>
  <c r="M105" i="1" s="1"/>
  <c r="I105" i="1"/>
  <c r="AC104" i="1"/>
  <c r="L104" i="1"/>
  <c r="K104" i="1"/>
  <c r="M104" i="1" s="1"/>
  <c r="I104" i="1"/>
  <c r="AC103" i="1"/>
  <c r="L103" i="1"/>
  <c r="K103" i="1"/>
  <c r="M103" i="1" s="1"/>
  <c r="I103" i="1"/>
  <c r="AC102" i="1"/>
  <c r="L102" i="1"/>
  <c r="K102" i="1"/>
  <c r="M102" i="1" s="1"/>
  <c r="I102" i="1"/>
  <c r="AC101" i="1"/>
  <c r="L101" i="1"/>
  <c r="K101" i="1"/>
  <c r="M101" i="1" s="1"/>
  <c r="I101" i="1"/>
  <c r="AC100" i="1"/>
  <c r="L100" i="1"/>
  <c r="K100" i="1"/>
  <c r="M100" i="1" s="1"/>
  <c r="I100" i="1"/>
  <c r="AC99" i="1"/>
  <c r="L99" i="1"/>
  <c r="K99" i="1"/>
  <c r="M99" i="1" s="1"/>
  <c r="I99" i="1"/>
  <c r="AC98" i="1"/>
  <c r="L98" i="1"/>
  <c r="K98" i="1"/>
  <c r="M98" i="1" s="1"/>
  <c r="I98" i="1"/>
  <c r="AC97" i="1"/>
  <c r="L97" i="1"/>
  <c r="K97" i="1"/>
  <c r="M97" i="1" s="1"/>
  <c r="I97" i="1"/>
  <c r="AC96" i="1"/>
  <c r="L96" i="1"/>
  <c r="K96" i="1"/>
  <c r="M96" i="1" s="1"/>
  <c r="I96" i="1"/>
  <c r="AC95" i="1"/>
  <c r="L95" i="1"/>
  <c r="K95" i="1"/>
  <c r="M95" i="1" s="1"/>
  <c r="I95" i="1"/>
  <c r="AC94" i="1"/>
  <c r="L94" i="1"/>
  <c r="K94" i="1"/>
  <c r="M94" i="1" s="1"/>
  <c r="I94" i="1"/>
  <c r="AC93" i="1"/>
  <c r="L93" i="1"/>
  <c r="K93" i="1"/>
  <c r="M93" i="1" s="1"/>
  <c r="I93" i="1"/>
  <c r="AC92" i="1"/>
  <c r="L92" i="1"/>
  <c r="K92" i="1"/>
  <c r="M92" i="1" s="1"/>
  <c r="I92" i="1"/>
  <c r="AC91" i="1"/>
  <c r="L91" i="1"/>
  <c r="K91" i="1"/>
  <c r="M91" i="1" s="1"/>
  <c r="I91" i="1"/>
  <c r="AC90" i="1"/>
  <c r="L90" i="1"/>
  <c r="K90" i="1"/>
  <c r="M90" i="1" s="1"/>
  <c r="I90" i="1"/>
  <c r="AC89" i="1"/>
  <c r="L89" i="1"/>
  <c r="K89" i="1"/>
  <c r="M89" i="1" s="1"/>
  <c r="I89" i="1"/>
  <c r="AC88" i="1"/>
  <c r="L88" i="1"/>
  <c r="K88" i="1"/>
  <c r="M88" i="1" s="1"/>
  <c r="I88" i="1"/>
  <c r="AC87" i="1"/>
  <c r="L87" i="1"/>
  <c r="K87" i="1"/>
  <c r="M87" i="1" s="1"/>
  <c r="I87" i="1"/>
  <c r="AC86" i="1"/>
  <c r="L86" i="1"/>
  <c r="K86" i="1"/>
  <c r="M86" i="1" s="1"/>
  <c r="I86" i="1"/>
  <c r="AC85" i="1"/>
  <c r="L85" i="1"/>
  <c r="K85" i="1"/>
  <c r="M85" i="1" s="1"/>
  <c r="I85" i="1"/>
  <c r="AC84" i="1"/>
  <c r="L84" i="1"/>
  <c r="K84" i="1"/>
  <c r="M84" i="1" s="1"/>
  <c r="I84" i="1"/>
  <c r="AC83" i="1"/>
  <c r="L83" i="1"/>
  <c r="K83" i="1"/>
  <c r="M83" i="1" s="1"/>
  <c r="I83" i="1"/>
  <c r="AC82" i="1"/>
  <c r="L82" i="1"/>
  <c r="K82" i="1"/>
  <c r="M82" i="1" s="1"/>
  <c r="I82" i="1"/>
  <c r="AC81" i="1"/>
  <c r="L81" i="1"/>
  <c r="K81" i="1"/>
  <c r="M81" i="1" s="1"/>
  <c r="I81" i="1"/>
  <c r="AC80" i="1"/>
  <c r="L80" i="1"/>
  <c r="K80" i="1"/>
  <c r="M80" i="1" s="1"/>
  <c r="I80" i="1"/>
  <c r="AC79" i="1"/>
  <c r="L79" i="1"/>
  <c r="K79" i="1"/>
  <c r="M79" i="1" s="1"/>
  <c r="I79" i="1"/>
  <c r="AC78" i="1"/>
  <c r="L78" i="1"/>
  <c r="K78" i="1"/>
  <c r="M78" i="1" s="1"/>
  <c r="I78" i="1"/>
  <c r="AC77" i="1"/>
  <c r="L77" i="1"/>
  <c r="K77" i="1"/>
  <c r="M77" i="1" s="1"/>
  <c r="I77" i="1"/>
  <c r="AC76" i="1"/>
  <c r="L76" i="1"/>
  <c r="K76" i="1"/>
  <c r="M76" i="1" s="1"/>
  <c r="I76" i="1"/>
  <c r="AC75" i="1"/>
  <c r="L75" i="1"/>
  <c r="K75" i="1"/>
  <c r="M75" i="1" s="1"/>
  <c r="I75" i="1"/>
  <c r="AC74" i="1"/>
  <c r="L74" i="1"/>
  <c r="K74" i="1"/>
  <c r="M74" i="1" s="1"/>
  <c r="I74" i="1"/>
  <c r="AC73" i="1"/>
  <c r="L73" i="1"/>
  <c r="K73" i="1"/>
  <c r="M73" i="1" s="1"/>
  <c r="I73" i="1"/>
  <c r="AC72" i="1"/>
  <c r="L72" i="1"/>
  <c r="K72" i="1"/>
  <c r="M72" i="1" s="1"/>
  <c r="I72" i="1"/>
  <c r="AC71" i="1"/>
  <c r="L71" i="1"/>
  <c r="K71" i="1"/>
  <c r="M71" i="1" s="1"/>
  <c r="I71" i="1"/>
  <c r="AC70" i="1"/>
  <c r="L70" i="1"/>
  <c r="K70" i="1"/>
  <c r="M70" i="1" s="1"/>
  <c r="I70" i="1"/>
  <c r="AC69" i="1"/>
  <c r="L69" i="1"/>
  <c r="K69" i="1"/>
  <c r="M69" i="1" s="1"/>
  <c r="I69" i="1"/>
  <c r="AC68" i="1"/>
  <c r="L68" i="1"/>
  <c r="K68" i="1"/>
  <c r="M68" i="1" s="1"/>
  <c r="I68" i="1"/>
  <c r="AC67" i="1"/>
  <c r="L67" i="1"/>
  <c r="K67" i="1"/>
  <c r="M67" i="1" s="1"/>
  <c r="I67" i="1"/>
  <c r="AC66" i="1"/>
  <c r="L66" i="1"/>
  <c r="K66" i="1"/>
  <c r="M66" i="1" s="1"/>
  <c r="I66" i="1"/>
  <c r="AC65" i="1"/>
  <c r="L65" i="1"/>
  <c r="K65" i="1"/>
  <c r="M65" i="1" s="1"/>
  <c r="I65" i="1"/>
  <c r="AC64" i="1"/>
  <c r="L64" i="1"/>
  <c r="K64" i="1"/>
  <c r="M64" i="1" s="1"/>
  <c r="I64" i="1"/>
  <c r="AC63" i="1"/>
  <c r="L63" i="1"/>
  <c r="K63" i="1"/>
  <c r="M63" i="1" s="1"/>
  <c r="I63" i="1"/>
  <c r="AC62" i="1"/>
  <c r="L62" i="1"/>
  <c r="K62" i="1"/>
  <c r="M62" i="1" s="1"/>
  <c r="I62" i="1"/>
  <c r="AC61" i="1"/>
  <c r="L61" i="1"/>
  <c r="K61" i="1"/>
  <c r="M61" i="1" s="1"/>
  <c r="I61" i="1"/>
  <c r="AC60" i="1"/>
  <c r="L60" i="1"/>
  <c r="K60" i="1"/>
  <c r="M60" i="1" s="1"/>
  <c r="I60" i="1"/>
  <c r="AC59" i="1"/>
  <c r="L59" i="1"/>
  <c r="K59" i="1"/>
  <c r="M59" i="1" s="1"/>
  <c r="I59" i="1"/>
  <c r="AC58" i="1"/>
  <c r="L58" i="1"/>
  <c r="K58" i="1"/>
  <c r="M58" i="1" s="1"/>
  <c r="I58" i="1"/>
  <c r="AC57" i="1"/>
  <c r="L57" i="1"/>
  <c r="K57" i="1"/>
  <c r="M57" i="1" s="1"/>
  <c r="I57" i="1"/>
  <c r="AC56" i="1"/>
  <c r="L56" i="1"/>
  <c r="K56" i="1"/>
  <c r="M56" i="1" s="1"/>
  <c r="I56" i="1"/>
  <c r="AC55" i="1"/>
  <c r="L55" i="1"/>
  <c r="K55" i="1"/>
  <c r="M55" i="1" s="1"/>
  <c r="I55" i="1"/>
  <c r="AC54" i="1"/>
  <c r="L54" i="1"/>
  <c r="K54" i="1"/>
  <c r="M54" i="1" s="1"/>
  <c r="I54" i="1"/>
  <c r="AC53" i="1"/>
  <c r="L53" i="1"/>
  <c r="K53" i="1"/>
  <c r="M53" i="1" s="1"/>
  <c r="I53" i="1"/>
  <c r="AC52" i="1"/>
  <c r="L52" i="1"/>
  <c r="K52" i="1"/>
  <c r="M52" i="1" s="1"/>
  <c r="I52" i="1"/>
  <c r="AC51" i="1"/>
  <c r="L51" i="1"/>
  <c r="K51" i="1"/>
  <c r="M51" i="1" s="1"/>
  <c r="I51" i="1"/>
  <c r="AC50" i="1"/>
  <c r="L50" i="1"/>
  <c r="K50" i="1"/>
  <c r="M50" i="1" s="1"/>
  <c r="I50" i="1"/>
  <c r="AC49" i="1"/>
  <c r="L49" i="1"/>
  <c r="K49" i="1"/>
  <c r="M49" i="1" s="1"/>
  <c r="I49" i="1"/>
  <c r="AC48" i="1"/>
  <c r="L48" i="1"/>
  <c r="K48" i="1"/>
  <c r="M48" i="1" s="1"/>
  <c r="I48" i="1"/>
  <c r="AC47" i="1"/>
  <c r="L47" i="1"/>
  <c r="K47" i="1"/>
  <c r="M47" i="1" s="1"/>
  <c r="I47" i="1"/>
  <c r="AC46" i="1"/>
  <c r="L46" i="1"/>
  <c r="K46" i="1"/>
  <c r="M46" i="1" s="1"/>
  <c r="I46" i="1"/>
  <c r="AC45" i="1"/>
  <c r="L45" i="1"/>
  <c r="K45" i="1"/>
  <c r="M45" i="1" s="1"/>
  <c r="I45" i="1"/>
  <c r="AC44" i="1"/>
  <c r="L44" i="1"/>
  <c r="K44" i="1"/>
  <c r="M44" i="1" s="1"/>
  <c r="I44" i="1"/>
  <c r="AC43" i="1"/>
  <c r="L43" i="1"/>
  <c r="K43" i="1"/>
  <c r="M43" i="1" s="1"/>
  <c r="I43" i="1"/>
  <c r="AC42" i="1"/>
  <c r="L42" i="1"/>
  <c r="K42" i="1"/>
  <c r="M42" i="1" s="1"/>
  <c r="I42" i="1"/>
  <c r="AC41" i="1"/>
  <c r="L41" i="1"/>
  <c r="K41" i="1"/>
  <c r="M41" i="1" s="1"/>
  <c r="I41" i="1"/>
  <c r="AC40" i="1"/>
  <c r="L40" i="1"/>
  <c r="K40" i="1"/>
  <c r="M40" i="1" s="1"/>
  <c r="I40" i="1"/>
  <c r="AC39" i="1"/>
  <c r="L39" i="1"/>
  <c r="K39" i="1"/>
  <c r="M39" i="1" s="1"/>
  <c r="I39" i="1"/>
  <c r="AC38" i="1"/>
  <c r="L38" i="1"/>
  <c r="K38" i="1"/>
  <c r="M38" i="1" s="1"/>
  <c r="I38" i="1"/>
  <c r="AC37" i="1"/>
  <c r="L37" i="1"/>
  <c r="K37" i="1"/>
  <c r="M37" i="1" s="1"/>
  <c r="I37" i="1"/>
  <c r="AC36" i="1"/>
  <c r="L36" i="1"/>
  <c r="K36" i="1"/>
  <c r="M36" i="1" s="1"/>
  <c r="I36" i="1"/>
  <c r="AC35" i="1"/>
  <c r="L35" i="1"/>
  <c r="K35" i="1"/>
  <c r="M35" i="1" s="1"/>
  <c r="I35" i="1"/>
  <c r="AC34" i="1"/>
  <c r="L34" i="1"/>
  <c r="O33" i="1"/>
  <c r="F30" i="1"/>
  <c r="G4" i="10" l="1"/>
  <c r="G8" i="10"/>
  <c r="G3" i="10"/>
  <c r="G9" i="10"/>
  <c r="G13" i="10"/>
  <c r="G17" i="10"/>
  <c r="G21" i="10"/>
  <c r="G25" i="10"/>
  <c r="G29" i="10"/>
  <c r="G33" i="10"/>
  <c r="G37" i="10"/>
  <c r="G41" i="10"/>
  <c r="G45" i="10"/>
  <c r="G49" i="10"/>
  <c r="G12" i="10"/>
  <c r="G16" i="10"/>
  <c r="G20" i="10"/>
  <c r="G24" i="10"/>
  <c r="G28" i="10"/>
  <c r="G32" i="10"/>
  <c r="G36" i="10"/>
  <c r="G10" i="10"/>
  <c r="G14" i="10"/>
  <c r="G18" i="10"/>
  <c r="G22" i="10"/>
  <c r="G26" i="10"/>
  <c r="G30" i="10"/>
  <c r="G34" i="10"/>
  <c r="G38" i="10"/>
  <c r="G42" i="10"/>
  <c r="G46" i="10"/>
  <c r="G40" i="10"/>
  <c r="G44" i="10"/>
  <c r="G48" i="10"/>
  <c r="G52" i="10"/>
  <c r="G11" i="10"/>
  <c r="G15" i="10"/>
  <c r="G19" i="10"/>
  <c r="G23" i="10"/>
  <c r="G27" i="10"/>
  <c r="G31" i="10"/>
  <c r="G35" i="10"/>
  <c r="G39" i="10"/>
  <c r="G43" i="10"/>
  <c r="G47" i="10"/>
  <c r="G51" i="10"/>
  <c r="G7" i="10"/>
  <c r="T22" i="1"/>
  <c r="K146" i="1"/>
  <c r="L146" i="1"/>
  <c r="P19" i="1"/>
  <c r="O21" i="1"/>
  <c r="G19" i="1" l="1"/>
  <c r="H19" i="1"/>
  <c r="M146" i="1"/>
  <c r="M147" i="1" s="1"/>
</calcChain>
</file>

<file path=xl/sharedStrings.xml><?xml version="1.0" encoding="utf-8"?>
<sst xmlns="http://schemas.openxmlformats.org/spreadsheetml/2006/main" count="4517" uniqueCount="1406">
  <si>
    <t>з крайкуванням по периметру</t>
  </si>
  <si>
    <t>Внесіть контактну інформацію</t>
  </si>
  <si>
    <t>e-mail</t>
  </si>
  <si>
    <t>Виберіть колекцію фасадів</t>
  </si>
  <si>
    <t>Acryl</t>
  </si>
  <si>
    <t>Тип декора</t>
  </si>
  <si>
    <t>Враховувати структуру*</t>
  </si>
  <si>
    <r>
      <rPr>
        <b/>
        <sz val="11"/>
        <rFont val="Calibri"/>
        <family val="2"/>
        <charset val="204"/>
      </rPr>
      <t>Ціна м</t>
    </r>
    <r>
      <rPr>
        <b/>
        <vertAlign val="superscript"/>
        <sz val="11"/>
        <rFont val="Calibri"/>
        <family val="2"/>
        <charset val="204"/>
      </rPr>
      <t>2</t>
    </r>
    <r>
      <rPr>
        <b/>
        <sz val="11"/>
        <rFont val="Calibri"/>
        <family val="2"/>
        <charset val="204"/>
      </rPr>
      <t>, грн з ПДВ
 (роздрібна)</t>
    </r>
  </si>
  <si>
    <t>рекомендуемая кромка</t>
  </si>
  <si>
    <t>Виберіть тип кромки</t>
  </si>
  <si>
    <t>Код</t>
  </si>
  <si>
    <t>Стандартна крайка 
(тільки для справки)</t>
  </si>
  <si>
    <t>Кромка в колір</t>
  </si>
  <si>
    <t>Заповніть в таблиці розміри готового фасаду** з окрайкою, кількість одиниць, тип крайкування:</t>
  </si>
  <si>
    <t>№ типів крайкування:</t>
  </si>
  <si>
    <t>Оберіть сторону ручки-профілю:</t>
  </si>
  <si>
    <r>
      <rPr>
        <b/>
        <sz val="14"/>
        <color rgb="FF767171"/>
        <rFont val="Calibri"/>
        <family val="2"/>
        <charset val="204"/>
      </rPr>
      <t xml:space="preserve">7. Оберіть сторону </t>
    </r>
    <r>
      <rPr>
        <b/>
        <u/>
        <sz val="14"/>
        <color rgb="FF767171"/>
        <rFont val="Calibri"/>
        <family val="2"/>
        <charset val="204"/>
      </rPr>
      <t xml:space="preserve">стандартних
</t>
    </r>
    <r>
      <rPr>
        <b/>
        <sz val="14"/>
        <color rgb="FF767171"/>
        <rFont val="Calibri"/>
        <family val="2"/>
        <charset val="204"/>
      </rPr>
      <t xml:space="preserve"> отворів під завіси:</t>
    </r>
  </si>
  <si>
    <t>Схема стандартних отворів та алгоритм розрахунку</t>
  </si>
  <si>
    <r>
      <rPr>
        <sz val="11"/>
        <rFont val="Calibri"/>
        <family val="2"/>
        <charset val="204"/>
      </rPr>
      <t>у стовпчику "</t>
    </r>
    <r>
      <rPr>
        <b/>
        <sz val="11"/>
        <color rgb="FFFF0000"/>
        <rFont val="Calibri"/>
        <family val="2"/>
        <charset val="204"/>
      </rPr>
      <t>Сторона отворів</t>
    </r>
    <r>
      <rPr>
        <sz val="11"/>
        <rFont val="Calibri"/>
        <family val="2"/>
        <charset val="204"/>
      </rPr>
      <t xml:space="preserve">":
Автоматично встановлюється  від 2 до 5 стандартних отворів за алгоритмом, що зображено </t>
    </r>
    <r>
      <rPr>
        <b/>
        <sz val="11"/>
        <rFont val="Calibri"/>
        <family val="2"/>
        <charset val="204"/>
      </rPr>
      <t xml:space="preserve">на кресленні справа
</t>
    </r>
    <r>
      <rPr>
        <sz val="11"/>
        <rFont val="Calibri"/>
        <family val="2"/>
        <charset val="204"/>
      </rPr>
      <t xml:space="preserve">- Зверніть увагу, що сторона отворів показана з </t>
    </r>
    <r>
      <rPr>
        <b/>
        <sz val="11"/>
        <rFont val="Calibri"/>
        <family val="2"/>
        <charset val="204"/>
      </rPr>
      <t>лицьової сторони</t>
    </r>
    <r>
      <rPr>
        <sz val="11"/>
        <rFont val="Calibri"/>
        <family val="2"/>
        <charset val="204"/>
      </rPr>
      <t xml:space="preserve"> фасадів!
- Перевірте, </t>
    </r>
    <r>
      <rPr>
        <b/>
        <sz val="11"/>
        <rFont val="Calibri"/>
        <family val="2"/>
        <charset val="204"/>
      </rPr>
      <t>чи не вибрані отвори по меншій стороні</t>
    </r>
    <r>
      <rPr>
        <sz val="11"/>
        <rFont val="Calibri"/>
        <family val="2"/>
        <charset val="204"/>
      </rPr>
      <t xml:space="preserve"> фасаду?</t>
    </r>
  </si>
  <si>
    <t>Виберіть вид упаковки зі списку</t>
  </si>
  <si>
    <r>
      <rPr>
        <b/>
        <sz val="11"/>
        <rFont val="Calibri"/>
        <family val="2"/>
        <charset val="204"/>
      </rPr>
      <t>Вартість, грн/м</t>
    </r>
    <r>
      <rPr>
        <b/>
        <vertAlign val="superscript"/>
        <sz val="11"/>
        <rFont val="Calibri"/>
        <family val="2"/>
        <charset val="204"/>
      </rPr>
      <t>2</t>
    </r>
    <r>
      <rPr>
        <b/>
        <sz val="11"/>
        <rFont val="Calibri"/>
        <family val="2"/>
        <charset val="204"/>
      </rPr>
      <t xml:space="preserve"> з ПДВ</t>
    </r>
  </si>
  <si>
    <t>Сума, грн</t>
  </si>
  <si>
    <t>Звичайна упаковка</t>
  </si>
  <si>
    <t>№ п/п</t>
  </si>
  <si>
    <t>Висота,
мм
(по структурі)</t>
  </si>
  <si>
    <t>Ширина,
мм</t>
  </si>
  <si>
    <t>Кількість</t>
  </si>
  <si>
    <t>Виберіть ручку</t>
  </si>
  <si>
    <t>Стандартні отвори під завіси</t>
  </si>
  <si>
    <r>
      <rPr>
        <b/>
        <sz val="11"/>
        <rFont val="Calibri"/>
        <family val="2"/>
        <charset val="204"/>
      </rPr>
      <t>Площа, м</t>
    </r>
    <r>
      <rPr>
        <b/>
        <vertAlign val="superscript"/>
        <sz val="11"/>
        <rFont val="Calibri"/>
        <family val="2"/>
        <charset val="204"/>
      </rPr>
      <t>2</t>
    </r>
  </si>
  <si>
    <t>Периметр, м.п.</t>
  </si>
  <si>
    <t>Вартість, 
грн з ПДВ
(роздрібна)</t>
  </si>
  <si>
    <t>Без ручки-профілю</t>
  </si>
  <si>
    <t xml:space="preserve">          РАЗОМ</t>
  </si>
  <si>
    <r>
      <rPr>
        <sz val="10"/>
        <rFont val="Calibri"/>
        <family val="2"/>
        <charset val="204"/>
      </rPr>
      <t>Якщо замовлення сумарно менше 0,3 м</t>
    </r>
    <r>
      <rPr>
        <vertAlign val="superscript"/>
        <sz val="10"/>
        <rFont val="Calibri"/>
        <family val="2"/>
        <charset val="204"/>
      </rPr>
      <t>2</t>
    </r>
    <r>
      <rPr>
        <sz val="10"/>
        <rFont val="Calibri"/>
        <family val="2"/>
        <charset val="204"/>
      </rPr>
      <t xml:space="preserve"> воно розраховується як 0,3 м</t>
    </r>
    <r>
      <rPr>
        <vertAlign val="superscript"/>
        <sz val="10"/>
        <rFont val="Calibri"/>
        <family val="2"/>
        <charset val="204"/>
      </rPr>
      <t>2</t>
    </r>
  </si>
  <si>
    <t>Примітка до замовлення:</t>
  </si>
  <si>
    <t>* Рекомендується враховувати структуру та партію для металізованих виробів</t>
  </si>
  <si>
    <t>** Допуск граничних відхилень розміру фасадів (±0,6мм - фасад від 50 до 120 мм; ±1,0мм - фасад від 121 до 315 мм; ±1,6мм - фасад від 316 до 1000 мм)</t>
  </si>
  <si>
    <t>Ручка Schuco 00</t>
  </si>
  <si>
    <t>Ручка Schuco 18</t>
  </si>
  <si>
    <t>Ручка Schuco 38</t>
  </si>
  <si>
    <t>Додаткова інформация</t>
  </si>
  <si>
    <t>коротке найменування 1С
фасад з високоміцним бекінгом</t>
  </si>
  <si>
    <t>повне найменування 1С
фасад з високоміцним бекінгом</t>
  </si>
  <si>
    <t>КОД SKU</t>
  </si>
  <si>
    <t>GL-001U AS ультра білий 18,4  MDF HS 000U біле* FD</t>
  </si>
  <si>
    <t>Фасад Акрил TopX1800 високоглянцевий GL-001U ультра білий, товщина 18,4 мм, основа - МДФ, зворотня сторона – високоміцне покриття  HS 000U біле</t>
  </si>
  <si>
    <t>GL-000U AS біла ніч 18,4  MDF HS 000U біле* FD</t>
  </si>
  <si>
    <t>Фасад Акрил TopX1800 високоглянцевий GL-000U біла ніч, товщина 18,4 мм, основа - МДФ, зворотня сторона – високоміцне покриття  HS 000U біле</t>
  </si>
  <si>
    <t>GL-002U AS біле сонце 18,4  MDF HS 000U біле* FD</t>
  </si>
  <si>
    <t>Фасад Акрил TopX1800 високоглянцевий GL-002U біле сонце, товщина 18,4 мм, основа - МДФ, зворотня сторона – високоміцне покриття  HS 000U біле</t>
  </si>
  <si>
    <t>GL-003U AS сніжно-білий 18,4  MDF HS 000U біле* FD</t>
  </si>
  <si>
    <t>Фасад Акрил TopX1800 високоглянцевий GL-003U сніжно-білий, товщина 18,4 мм, основа - МДФ, зворотня сторона – високоміцне покриття  HS 000U біле</t>
  </si>
  <si>
    <t xml:space="preserve">РО160967   </t>
  </si>
  <si>
    <t>GL-900U AS космос 18,4  MDF HS 900U чорне* FD</t>
  </si>
  <si>
    <t>Фасад Акрил TopX1800 високоглянцевий GL-900U космос, товщина 18,4 мм, основа - МДФ, зворотня сторона – високоміцне покриття  HS 900U чорне</t>
  </si>
  <si>
    <t>GL-302U AS сапфір 18,4 MDF HS 000U білий *FD</t>
  </si>
  <si>
    <t>Фасад Акрил TopX1800 високоглянцевий GL-302U сапфір, товщина 18,4 мм, основа - МДФ, зворотня сторона – високоміцне покриття  HS 000U біле</t>
  </si>
  <si>
    <t>GL-102U AS сливовий 18,4  MDF HS 000U біле* FD</t>
  </si>
  <si>
    <t>Фасад Акрил TopX1800 високоглянцевий GL-102U сливовий, товщина 18,4 мм, основа - МДФ, зворотня сторона – високоміцне покриття  HS 000U біле</t>
  </si>
  <si>
    <t>GL-101U AS каєнський перець 18,4 MDF HS 000U білий *FD</t>
  </si>
  <si>
    <t>Фасад Акрил TopX1800 високоглянцевий GL-101U каєнський перець, товщина 18,4 мм, основа - МДФ, зворотня сторона – високоміцне покриття  HS 000U біле</t>
  </si>
  <si>
    <t>Фасад Акрил TopX1800 високоглянцевий металік MM-203U бронза, товщина 18,4 мм, основа - МДФ, зворотня сторона – високоміцне покриття  HS 000U біле</t>
  </si>
  <si>
    <t>Фасад Акрил TopX1800 глибокий матовий металік MM-204U бронза, товщина 18,4 мм, основа - МДФ, зворотня сторона – високоміцне покриття  HS 000U біле</t>
  </si>
  <si>
    <t>ME-001U AS біла перлина 18,4 MDF HS 000U білий *FD</t>
  </si>
  <si>
    <t>Фасад Акрил TopX1800 металік ME-001U біла перлина, товщина 18,4 мм, основа - МДФ, зворотня сторона – високоміцне покриття  HS 000U біле</t>
  </si>
  <si>
    <t>ME-900U AS авантюрин 18,4  MDF HS 900U чорне* FD</t>
  </si>
  <si>
    <t>Фасад Акрил TopX1800 металік ME-900U авантюрин, товщина 18,4 мм, основа - МДФ, зворотня сторона – високоміцне покриття  HS 900U чорне</t>
  </si>
  <si>
    <t>Фасад Акрил TopX1800 металік ME-203U шампань, товщина 18,4 мм, основа - МДФ, зворотня сторона – високоміцне покриття  HS 000U біле</t>
  </si>
  <si>
    <t>MT-AF-000U AS біла ніч 18,4  MDF HS 000U біле* FD</t>
  </si>
  <si>
    <t>Фасад Акрил TopX1800 глибокий матовий MT-AF-000U біла ніч, товщина 18,4 мм, основа - МДФ, зворотня сторона – високоміцне покриття  HS 000U біле</t>
  </si>
  <si>
    <t>MT-AF-001U AS ультра білий 18,4  MDF HS 000U біле* FD</t>
  </si>
  <si>
    <t>Фасад Акрил TopX1800 глибокий матовий MT-AF-001U ультра білий, товщина 18,4 мм, основа - МДФ, зворотня сторона – високоміцне покриття  HS 000U біле</t>
  </si>
  <si>
    <t>MT-AF-003U AS сніжно-білий 18,4  MDF HS 000U біле* FD</t>
  </si>
  <si>
    <t>Фасад Акрил TopX1800 глибокий матовий MT-AF-003U сніжно-білий, товщина 18,4 мм, основа - МДФ, зворотня сторона – високоміцне покриття  HS 000U біле</t>
  </si>
  <si>
    <t xml:space="preserve">РО160966   </t>
  </si>
  <si>
    <t>MT-AF-900U AS космос 18,4  MDF HS 900U чорне* FD</t>
  </si>
  <si>
    <t>Фасад Акрил TopX1800 глибокий матовий MT-AF-900U космос, товщина 18,4 мм, основа - МДФ, зворотня сторона – високоміцне покриття  HS 900U чорне</t>
  </si>
  <si>
    <t>GL-001U CS ультра білий 20  MDF HС 001U в колір* FD</t>
  </si>
  <si>
    <t>Фасад Crystaline TopX1801 високоглянцевий GL-001U ультра білий, товщина 20 мм, основа - МДФ, зворотня сторона – високоміцне покриття  HС 001U в колір</t>
  </si>
  <si>
    <t>GL-000U CS біла ніч 20  MDF HС 000U в колір* FD</t>
  </si>
  <si>
    <t>Фасад Crystaline TopX1802 високоглянцевий GL-000U біла ніч, товщина 20 мм, основа - МДФ, зворотня сторона – високоміцне покриття  HС 000U в колір</t>
  </si>
  <si>
    <t>GL-002U CS біле сонце 20  MDF HС 002U в колір* FD</t>
  </si>
  <si>
    <t>Фасад Crystaline TopX1800 високоглянцевий GL-002U біле сонце, товщина 20 мм, основа - МДФ, зворотня сторона – високоміцне покриття  HС 002U в колір</t>
  </si>
  <si>
    <t>GL-201U CS жасмин 20  MDF HС 201U в колір* FD</t>
  </si>
  <si>
    <t>Фасад Crystaline TopX1803 високоглянцевий GL-201U жасмин, товщина 20 мм, основа - МДФ, зворотня сторона – високоміцне покриття  HС 201U в колір</t>
  </si>
  <si>
    <t>GL-802U CS сірий шовк 20  MDF HС 802U в колір* FD</t>
  </si>
  <si>
    <t>Фасад Crystaline TopX1804 високоглянцевий GL-802U сірий шовк, товщина 20 мм, основа - МДФ, зворотня сторона – високоміцне покриття  HС 802U в колір</t>
  </si>
  <si>
    <t>GL-807U CS річкова галька 20  MDF HС 807U в колір* FD</t>
  </si>
  <si>
    <t>Фасад Crystaline TopX1805 високоглянцевий GL-807U річкова галька, товщина 20 мм, основа - МДФ, зворотня сторона – високоміцне покриття  HС 807U в колір</t>
  </si>
  <si>
    <t>GL-402U CS магічна м'ята 20  MDF HС 402U в колір* FD</t>
  </si>
  <si>
    <t>Фасад Crystaline TopX1807 високоглянцевий GL-402U магічна м'ята, товщина 20 мм, основа - МДФ, зворотня сторона – високоміцне покриття  HС 402U в колір</t>
  </si>
  <si>
    <t>GL-808U CS лофт 20  MDF HС 808U в колір* FD</t>
  </si>
  <si>
    <t>Фасад Crystaline TopX1806 високоглянцевий GL-808U лофт, товщина 20 мм, основа - МДФ, зворотня сторона – високоміцне покриття  HС 808U в колір</t>
  </si>
  <si>
    <t>MT-001U CS ультра білий 20  MDF HС 001U в колір* FD</t>
  </si>
  <si>
    <t>Фасад Crystaline TopX1809 глибокий матовий MT-001U ультра білий, товщина 20 мм, основа - МДФ, зворотня сторона – високоміцне покриття  HС 001U в колір</t>
  </si>
  <si>
    <t>MT-000U CS біла ніч 20  MDF HС 000U в колір* FD</t>
  </si>
  <si>
    <t>Фасад Crystaline TopX1810 глибокий матовий MT-000U біла ніч, товщина 20 мм, основа - МДФ, зворотня сторона – високоміцне покриття  HС 000U в колір</t>
  </si>
  <si>
    <t>MT-002U CS біле сонце 20  MDF HС 002U в колір* FD</t>
  </si>
  <si>
    <t>Фасад Crystaline TopX1808 глибокий матовий MT-002U біле сонце, товщина 20 мм, основа - МДФ, зворотня сторона – високоміцне покриття  HС 002U в колір</t>
  </si>
  <si>
    <t>MT-201U CS жасмин 20  MDF HС 201U в колір* FD</t>
  </si>
  <si>
    <t>Фасад Crystaline TopX1811 глибокий матовий MT-201U жасмин, товщина 20 мм, основа - МДФ, зворотня сторона – високоміцне покриття  HС 201U в колір</t>
  </si>
  <si>
    <t>MT-802U CS сірий шовк 20  MDF HС 802U в колір* FD</t>
  </si>
  <si>
    <t>Фасад Crystaline TopX1812 глибокий матовий MT-802U сірий шовк, товщина 20 мм, основа - МДФ, зворотня сторона – високоміцне покриття  HС 802U в колір</t>
  </si>
  <si>
    <t>MT-807U CS річкова галька 20  MDF HС 807U в колір* FD</t>
  </si>
  <si>
    <t>Фасад Crystaline TopX1813 глибокий матовий MT-807U річкова галька, товщина 20 мм, основа - МДФ, зворотня сторона – високоміцне покриття  HС 807U в колір</t>
  </si>
  <si>
    <t>MT-402U CS магічна м'ята 20  MDF HС 402U в колір* FD</t>
  </si>
  <si>
    <t>Фасад Crystaline TopX1815 глибокий матовий MT-402U магічна м'ята, товщина 20 мм, основа - МДФ, зворотня сторона – високоміцне покриття  HС 402U в колір</t>
  </si>
  <si>
    <t>MT-808U CS лофт 20  MDF HС 808U в колір* FD</t>
  </si>
  <si>
    <t>Фасад Crystaline TopX1814 глибокий матовий MT-808U лофт, товщина 20 мм, основа - МДФ, зворотня сторона – високоміцне покриття  HС 808U в колір</t>
  </si>
  <si>
    <t>GL-0001U SL білий, 17,9 MDF Білий RAL 9016 *FD</t>
  </si>
  <si>
    <t>Фасад PVC глянцевий GL-0001U SL білий, товщина 17,9 мм, основа - МДФ, зворотня сторона – плівка PVC білий RAL 9016</t>
  </si>
  <si>
    <t>GL-0002U SL магнолія, 17,9 MDF Білий RAL 9016 *FD</t>
  </si>
  <si>
    <t>Фасад PVC глянцевий GL-0002U SL магнолія, товщина 17,9 мм, основа - МДФ, зворотня сторона – плівка PVC білий RAL 9016</t>
  </si>
  <si>
    <t>GL-0003U SL крижана кава, 17,9 MDF Білий RAL 9016 *FD</t>
  </si>
  <si>
    <t>Фасад PVC глянцева GL-0003U SL крижана кава, товщина 17,9 мм, основа - МДФ, зворотня сторона – плівка PVC білий RAL 9016</t>
  </si>
  <si>
    <t>GL-0004U SL сірий дощ, 17,9 MDF Білий RAL 9016 *FD</t>
  </si>
  <si>
    <t>Фасад PVC глянцева GL-0004U SL сірий дощ, товщина 17,9 мм, основа - МДФ, зворотня сторона – плівка PVC білий RAL 9016</t>
  </si>
  <si>
    <t>MT-0001U SL білий, 17,9 MDF Білий RAL 9016 *FD</t>
  </si>
  <si>
    <t>Фасад PVC матовий MT-0001U SL білий, товщина 17,9 мм, основа - МДФ, зворотня сторона – плівка PVC білий RAL 9016</t>
  </si>
  <si>
    <t>MT-0002U SL магнолія, 17,9 MDF Білий RAL 9016 *FD</t>
  </si>
  <si>
    <t>Фасад PVC матовий MT-0002U SL магнолія, товщина 17,9 мм, основа - МДФ, зворотня сторона – плівка PVC білий RAL 9016</t>
  </si>
  <si>
    <t>MT-0003U SL крижана кава, 17,9 MDF Білий RAL 9016 *FD</t>
  </si>
  <si>
    <t>Фасад PVC матовий MT-0003U SL крижана кава, товщина 17,9 мм, основа - МДФ, зворотня сторона – плівка PVC білий RAL 9016</t>
  </si>
  <si>
    <t>MT-0004U SL сірий дощ, 17,9 MDF Білий RAL 9016 *FD</t>
  </si>
  <si>
    <t>Фасад PVC матова MT-0004U SL сірий дощ, товщина 17,9 мм, основа - МДФ, зворотня сторона – плівка PVC білий RAL 9016</t>
  </si>
  <si>
    <t>FN021SL дуб карамель, 17,9 MDF Білий RAL 9016 *FD</t>
  </si>
  <si>
    <t>Фасад PVC матовий FN021SL дуб карамель, товщина 17,9 мм, основа - МДФ, зворотня сторона – плівка PVC білий RAL 9016</t>
  </si>
  <si>
    <t>FN022SL бук альпійський, 17,9 MDF Білий RAL 9016 *FD</t>
  </si>
  <si>
    <t>Фасад PVC матовий FN022SL бук альпійський, товщина 17,9 мм, основа - МДФ, зворотня сторона – плівка PVC білий RAL 9016</t>
  </si>
  <si>
    <t>FN023SL ясен королівський, 17,9 MDF Білий RAL 9016 *FD</t>
  </si>
  <si>
    <t>Фасад PVC матовий FN023SL ясен королівський, товщина 17,9 мм, основа - МДФ, зворотня сторона – плівка PVC білий RAL 9016</t>
  </si>
  <si>
    <t>FN024SL в'яз сірий, 17,9 MDF Білий RAL 9016 *FD</t>
  </si>
  <si>
    <t>Фасад PVC матовий FN024SL в'яз сірий, товщина 17,9 мм, основа - МДФ, зворотня сторона – плівка PVC білий RAL 9016</t>
  </si>
  <si>
    <t>FN025SL клен гірський, 17,9 MDF Білий RAL 9016 *FD</t>
  </si>
  <si>
    <t>Фасад PVC матовий FN025SL клен гірський, товщина 17,9 мм, основа - МДФ, зворотня сторона – плівка PVC білий RAL 9016</t>
  </si>
  <si>
    <t>FN051SL вогняний бетон, 17,9 MDF Білий RAL 9016 *FD</t>
  </si>
  <si>
    <t>Фасад PVC матовий FN051SL вогняний бетон, товщина 17,9 мм, основа - МДФ, зворотня сторона – плівка PVC білий RAL 9016</t>
  </si>
  <si>
    <t>FN052SL багамський камінь, 17,9 MDF Білий RAL 9016 *FD</t>
  </si>
  <si>
    <t>Фасад PVC матовий FN052SL багамський камінь, товщина 17,9 мм, основа - МДФ, зворотня сторона – плівка PVC білий RAL 9016</t>
  </si>
  <si>
    <t>GL-0001U SL DUAL, 17,9 MDF GL-0001U SL білий *FD</t>
  </si>
  <si>
    <t>Фасад PVC глянцевий GL-0001U SL білий, DUAL, товщина 17,9 мм, основа - МДФ, зворотня сторона – GL-0001U SL білий</t>
  </si>
  <si>
    <t>GL-0002U SL, DUAL,17,9 MDF GL-0002U SL магнолія *FD</t>
  </si>
  <si>
    <t>Фасад PVC глянцевий GL-0002U SL магнолія, DUAL, товщина 17,9 мм, основа - МДФ, зворотня сторона – GL-0002U SL магнолія</t>
  </si>
  <si>
    <t>GL-0003U SL, DUAL, 17,9 MDF GL-0003U SL крижана кава *FD</t>
  </si>
  <si>
    <t>Фасад PVC глянцева GL-0003U SL крижана кава, DUAL, товщина 17,9 мм, основа - МДФ, зворотня сторона – GL-0003U SL крижана кава</t>
  </si>
  <si>
    <t>GL-0004U SL, DUAL, 17,9 MDF GL-0004U SL сірий дощ *FD</t>
  </si>
  <si>
    <t>Фасад PVC глянцева GL-0004U SL сірий дощ, DUAL, товщина 17,9 мм, основа - МДФ, зворотня сторона – GL-0004U SL сірий дощ</t>
  </si>
  <si>
    <t>MT-0001U SL, DUAL, 17,9 MDF MT-0001U SL білий *FD</t>
  </si>
  <si>
    <t>Фасад PVC матовий MT-0001U SL білий, DUAL, товщина 17,9 мм, основа - МДФ, зворотня сторона – MT-0001U SL білий</t>
  </si>
  <si>
    <t>MT-0002U SL, DUAL, 17,9 MDF MT-0002U SL магнолія *FD</t>
  </si>
  <si>
    <t>Фасад PVC матовий MT-0002U SL магнолія, DUAL, товщина 17,9 мм, основа - МДФ, зворотня сторона – MT-0002U SL магнолія</t>
  </si>
  <si>
    <t>MT-0003U SL, DUAL, 17,9 MDF MT-0003U SL крижана кава *FD</t>
  </si>
  <si>
    <t>Фасад PVC матовий MT-0003U SL крижана кава, DUAL, товщина 17,9 мм, основа - МДФ, зворотня сторона – MT-0003U SL крижана кава</t>
  </si>
  <si>
    <t>MT-0004U SL, DUAL, 17,9 MDF MT-0004U SL сірий дощ*FD</t>
  </si>
  <si>
    <t>Фасад PVC матова MT-0004U SL сірий дощ, DUAL, товщина 17,9 мм, основа - МДФ, зворотня сторона – MT-0004U SL сірий дощ</t>
  </si>
  <si>
    <t>FN021SL дуб карамель, DUAL, 17,9 MDF FN021SL дуб карамель *FD</t>
  </si>
  <si>
    <t>Фасад PVC матовий FN021SL дуб карамель, DUAL, товщина 17,9 мм, основа - МДФ, зворотня сторона – FN021SL дуб карамель</t>
  </si>
  <si>
    <t>FN022SL бук альпійський, DUAL, 17,9 MDF FN022SL бук альпійський *FD</t>
  </si>
  <si>
    <t>Фасад PVC матовий FN022SL бук альпійський, DUAL, товщина 17,9 мм, основа - МДФ, зворотня сторона – FN022SL бук альпійський</t>
  </si>
  <si>
    <t>FN023SL ясен королівський, DUAL, 17,9 MDF FN023SL ясен королівський *FD</t>
  </si>
  <si>
    <t>Фасад PVC матовий FN023SL ясен королівський, DUAL, товщина 17,9 мм, основа - МДФ, зворотня сторона – FN023SL ясен королівський</t>
  </si>
  <si>
    <t>FN024SL в'яз сірий, DUAL, 17,9 MDF FN024SL в'яз сірий *FD</t>
  </si>
  <si>
    <t>Фасад PVC матовий FN024SL в'яз сірий, DUAL, товщина 17,9 мм, основа - МДФ, зворотня сторона – FN024SL в'яз сірий</t>
  </si>
  <si>
    <t>FN025SL клен гірський, DUAL, 17,9 MDF FN025SL клен гірський *FD</t>
  </si>
  <si>
    <t>Фасад PVC матовий FN025SL клен гірський, DUAL, товщина 17,9 мм, основа - МДФ, зворотня сторона – FN025SL клен гірський</t>
  </si>
  <si>
    <t>FN051SL вогняний бетон, DUAL, 17,9 MDF FN051SL вогняний бетон *FD</t>
  </si>
  <si>
    <t>Фасад PVC матовий FN051SL вогняний бетон, DUAL, товщина 17,9 мм, основа - МДФ, зворотня сторона – FN051SL вогняний бетон</t>
  </si>
  <si>
    <t>FN052SL багамський камінь, DUAL, 17,9 MDF FN052SL багамський камінь *FD</t>
  </si>
  <si>
    <t>Фасад PVC матовий FN052SL багамський камінь, DUAL, товщина 17,9 мм, основа - МДФ, зворотня сторона – FN052SL багамський камінь</t>
  </si>
  <si>
    <t>L939 18 EG ABS L900 Дуб Квебек *FD</t>
  </si>
  <si>
    <t>Фасад L939 Дуб Квебек ABS мм, товщина 18 мм основа-звичайна ДСП, зворотня сторона – ламінат L900,  LuxeForm UA</t>
  </si>
  <si>
    <t>L940 18 EG ABS L900 Дуб Сонома *FD</t>
  </si>
  <si>
    <t>Фасад L940 Дуб Сонома ABS мм, товщина 18 мм основа-звичайна ДСП, зворотня сторона – ламінат L900,  LuxeForm UA</t>
  </si>
  <si>
    <t>SP800 18 EG ABS L900 Еванс *FD</t>
  </si>
  <si>
    <t>Фасад SP800 Еванс ABS мм, товщина 18 мм основа-звичайна ДСП, зворотня сторона – ламінат L900,  LuxeForm UA</t>
  </si>
  <si>
    <t>SP801 18 EG ABS L900 Дуб скельний *FD</t>
  </si>
  <si>
    <t>Фасад SP801 Дуб скельний ABS мм, товщина 18 мм основа-звичайна ДСП, зворотня сторона – ламінат L900,  LuxeForm UA</t>
  </si>
  <si>
    <t>SP802 18 EG ABS L900 Дуб американський *FD</t>
  </si>
  <si>
    <t>Фасад SP802 Дуб американський ABS мм, товщина 18 мм основа-звичайна ДСП, зворотня сторона – ламінат L900,  LuxeForm UA</t>
  </si>
  <si>
    <t>U01 18 EG ABS L900 Бежевий *FD</t>
  </si>
  <si>
    <t>Фасад U01 Бежевий ABS мм, товщина 18 мм основа-звичайна ДСП, зворотня сторона – ламінат L900,  LuxeForm UA</t>
  </si>
  <si>
    <t>W015 18 EG ABS L900 Чорний *FD</t>
  </si>
  <si>
    <t>Фасад W015 Чорний ABS мм, товщина 18 мм основа-звичайна ДСП, зворотня сторона – ламінат L900,  LuxeForm UA</t>
  </si>
  <si>
    <t>W308 18 EG ABS L900 Меланж рояль *FD</t>
  </si>
  <si>
    <t>Фасад W308 Меланж рояль ABS мм, товщина 18 мм основа-звичайна ДСП, зворотня сторона – ламінат L900,  LuxeForm UA</t>
  </si>
  <si>
    <t>W309 18 EG ABS L900 Меланж *FD</t>
  </si>
  <si>
    <t>Фасад W309 Меланж ABS мм, товщина 18 мм основа-звичайна ДСП, зворотня сторона – ламінат L900,  LuxeForm UA</t>
  </si>
  <si>
    <t>W74 18 EG ABS L900 Бiлий *FD</t>
  </si>
  <si>
    <t>Фасад W74 Бiлий ABS мм, товщина 18 мм основа-звичайна ДСП, зворотня сторона – ламінат L900,  LuxeForm UA</t>
  </si>
  <si>
    <t>GL</t>
  </si>
  <si>
    <t>High Gloss</t>
  </si>
  <si>
    <t>LuxeForm</t>
  </si>
  <si>
    <t>Кромка Нестандарт</t>
  </si>
  <si>
    <t>ME</t>
  </si>
  <si>
    <t>Metallic</t>
  </si>
  <si>
    <t>MT</t>
  </si>
  <si>
    <t>Extra Matt</t>
  </si>
  <si>
    <t>MM</t>
  </si>
  <si>
    <t>Extra Metallic</t>
  </si>
  <si>
    <t>MT-AF</t>
  </si>
  <si>
    <t>MTD</t>
  </si>
  <si>
    <t>Decor Matt</t>
  </si>
  <si>
    <t>GLD</t>
  </si>
  <si>
    <t>Decor Gloss</t>
  </si>
  <si>
    <t>Таблиця відповідності декорів LuxeForm Acryl TopX 1800 та декорів окрайки</t>
  </si>
  <si>
    <t>код
акрилової плити</t>
  </si>
  <si>
    <t>найменування 
акрилової плити</t>
  </si>
  <si>
    <t>код декору
 акрилової плити</t>
  </si>
  <si>
    <t>назва декору
акрилової плити</t>
  </si>
  <si>
    <t>код 
 акрилової плити</t>
  </si>
  <si>
    <t>код декору окрайки</t>
  </si>
  <si>
    <t>тип лаку</t>
  </si>
  <si>
    <t>матеріал</t>
  </si>
  <si>
    <t>розмір* окрайки, мм</t>
  </si>
  <si>
    <t>розмір* лазерної окрайки, мм</t>
  </si>
  <si>
    <t>AS-GL000U- MDF-HS000U</t>
  </si>
  <si>
    <t>GL-000U AS біла ніч 2800x1300x18,4  MDF HS 000U біле* DP</t>
  </si>
  <si>
    <t>GL-000U</t>
  </si>
  <si>
    <t>біла ніч</t>
  </si>
  <si>
    <t>GL-000</t>
  </si>
  <si>
    <t>AS-GL002U- MDF-HS000U</t>
  </si>
  <si>
    <t>GL-002U AS біле сонце 2800x1300x18,4  MDF HS 000U біле* DP</t>
  </si>
  <si>
    <t>GL-002U</t>
  </si>
  <si>
    <t>біле сонце</t>
  </si>
  <si>
    <t>GL-002</t>
  </si>
  <si>
    <t>AS-GL001U- MDF-HS000U</t>
  </si>
  <si>
    <t>GL-001U AS ультра білий 2800x1300x18,4  MDF HS 000U біле* DP</t>
  </si>
  <si>
    <t>GL-001U</t>
  </si>
  <si>
    <t>ультра білий</t>
  </si>
  <si>
    <t>GL-001</t>
  </si>
  <si>
    <t>AS-GL201U- MDF-HS000U</t>
  </si>
  <si>
    <t>GL-201U AS жасмин 2800x1300x18,4  MDF HS 000U біле* DP</t>
  </si>
  <si>
    <t>GL-201U</t>
  </si>
  <si>
    <t>жасмин</t>
  </si>
  <si>
    <t>GL-201</t>
  </si>
  <si>
    <t>AS-GL202U- MDF-HS000U</t>
  </si>
  <si>
    <t>GL-202U AS мокко 2800x1300x18,4  MDF HS 000U біле* DP</t>
  </si>
  <si>
    <t>GL-202U</t>
  </si>
  <si>
    <t>мокко</t>
  </si>
  <si>
    <t>GL-202</t>
  </si>
  <si>
    <t>AS-GL801U- MDF-HS000U</t>
  </si>
  <si>
    <t>GL-801U AS лісовий вовк 2800x1300x18,4  MDF HS 000U біле* DP</t>
  </si>
  <si>
    <t>GL-801U</t>
  </si>
  <si>
    <t>лісовий вовк</t>
  </si>
  <si>
    <t>GL-801</t>
  </si>
  <si>
    <t>AS-GL802U- MDF-HS000U</t>
  </si>
  <si>
    <t>GL-802U AS сірий шовк 2800x1300x18,4  MDF HS 000U біле* DP</t>
  </si>
  <si>
    <t>GL-802U</t>
  </si>
  <si>
    <t>сірий шовк</t>
  </si>
  <si>
    <t>GL-802</t>
  </si>
  <si>
    <t>AS-GL803U- MDF-HS900U</t>
  </si>
  <si>
    <t>GL-803U AS графіт 2800x1300x18,4  MDF HS 900U чорне* DP</t>
  </si>
  <si>
    <t>GL-803U</t>
  </si>
  <si>
    <t>графіт</t>
  </si>
  <si>
    <t>GL-803</t>
  </si>
  <si>
    <t>AS-GL804U- MDF-HS000U</t>
  </si>
  <si>
    <t>GL-804U AS кварцевий 2800x1300x18,4  MDF HS 000U біле* DP</t>
  </si>
  <si>
    <t>GL-804U</t>
  </si>
  <si>
    <t>кварцевий</t>
  </si>
  <si>
    <t>GL-804</t>
  </si>
  <si>
    <t>AS-GL900U- MDF-HS900U</t>
  </si>
  <si>
    <t>GL-900U AS космос 2800x1300x18,4  MDF HS 900U чорне* DP</t>
  </si>
  <si>
    <t>GL-900U</t>
  </si>
  <si>
    <t>космос</t>
  </si>
  <si>
    <t>GL-900</t>
  </si>
  <si>
    <t>AS-GL102U- MDF-HS000U</t>
  </si>
  <si>
    <t>GL-102U AS сливовий 2800x1300x18,4  MDF HS 000U біле* DP</t>
  </si>
  <si>
    <t>GL-102U</t>
  </si>
  <si>
    <t>сливовий</t>
  </si>
  <si>
    <t>GL-102</t>
  </si>
  <si>
    <t>AS-GL101U- MDF-HS000U</t>
  </si>
  <si>
    <t>GL-101U AS каєнський перець 2800x1300x18,4  MDF HS 000U біле* DP</t>
  </si>
  <si>
    <t>GL-101U</t>
  </si>
  <si>
    <t>каєнський перець</t>
  </si>
  <si>
    <t>GL-101</t>
  </si>
  <si>
    <t>AS-ME001U- MDF-HS000U</t>
  </si>
  <si>
    <t>ME-001U AS біла перлина 2800x1300x18,4  MDF HS 000U біле* DP</t>
  </si>
  <si>
    <t>ME-001U</t>
  </si>
  <si>
    <t>біла перлина</t>
  </si>
  <si>
    <t>ME-001</t>
  </si>
  <si>
    <t>AS-ME805U- MDF-HS000U</t>
  </si>
  <si>
    <t>ME-805U AS платинум 2800x1300x18,4  MDF HS 000U біле* DP</t>
  </si>
  <si>
    <t>ME-805U</t>
  </si>
  <si>
    <t>платинум</t>
  </si>
  <si>
    <t>ME-805</t>
  </si>
  <si>
    <t>AS-ME806U- MDF-HS000U</t>
  </si>
  <si>
    <t>ME-806U AS чорна перлина 2800x1300x18,4  MDF HS 000U біле* DP</t>
  </si>
  <si>
    <t>ME-806U</t>
  </si>
  <si>
    <t>чорна перлина</t>
  </si>
  <si>
    <t>ME-806</t>
  </si>
  <si>
    <t>AS-ME900U- MDF-HS900U</t>
  </si>
  <si>
    <t>ME-900U AS авантюрин 2800x1300x18,4  MDF HS 900U чорне* DP</t>
  </si>
  <si>
    <t>ME-900U</t>
  </si>
  <si>
    <t>авантюрин (Ч)</t>
  </si>
  <si>
    <t>ME-900</t>
  </si>
  <si>
    <t>AS-ME401U- MDF-HS000U</t>
  </si>
  <si>
    <t>ME-401U AS небесно-бірюзовий 2800x1300x18,4  MDF HS 000U біле* DP</t>
  </si>
  <si>
    <t>ME-401U</t>
  </si>
  <si>
    <t>небесно-бірюзовий</t>
  </si>
  <si>
    <t>ME-401</t>
  </si>
  <si>
    <t>AS-ME203U- MDF-HS000U</t>
  </si>
  <si>
    <t>ME-203U AS шампань 2800x1300x18,4  MDF HS 000U біле* DP</t>
  </si>
  <si>
    <t>ME-203U</t>
  </si>
  <si>
    <t>шампань</t>
  </si>
  <si>
    <t>ME-203</t>
  </si>
  <si>
    <t>AS-MT-AF500U- MDF-HS000U</t>
  </si>
  <si>
    <t>MT-AF-500U</t>
  </si>
  <si>
    <t>океан</t>
  </si>
  <si>
    <t>MT-AF-500</t>
  </si>
  <si>
    <t>AS-MT-AF501U- MDF-HS000U</t>
  </si>
  <si>
    <t>MT-AF-501U</t>
  </si>
  <si>
    <t>меркурій</t>
  </si>
  <si>
    <t>MT-AF-501</t>
  </si>
  <si>
    <t>AS-MT-AF502U- MDF-HS000U</t>
  </si>
  <si>
    <t>MT-AF-502U</t>
  </si>
  <si>
    <t>гріджио модерн</t>
  </si>
  <si>
    <t>MT-AF-502</t>
  </si>
  <si>
    <t>AS-GL501U- MDF-HS000U</t>
  </si>
  <si>
    <t>GL-501U</t>
  </si>
  <si>
    <t>GL-501</t>
  </si>
  <si>
    <t>AS-GL003U- MDF-HS000U</t>
  </si>
  <si>
    <t>GL-003U AS сніжно-білий 2800x1300x18,4 MDF HS 000U білий *DP</t>
  </si>
  <si>
    <t>GL-003U</t>
  </si>
  <si>
    <t>сніжно-білий</t>
  </si>
  <si>
    <t>GL-003</t>
  </si>
  <si>
    <t>AS-MT-AF003U- MDF-HS000U</t>
  </si>
  <si>
    <t>MT-AF-003U AS сніжно-білий 2800x1300x18,4 MDF HS 000U білий *DP</t>
  </si>
  <si>
    <t>MT-AF-003U</t>
  </si>
  <si>
    <t>MT-AF-003</t>
  </si>
  <si>
    <t>AS-MT-AF301U- MDF-HS000U</t>
  </si>
  <si>
    <t>MT-AF-301U</t>
  </si>
  <si>
    <t>кам'яна троянда</t>
  </si>
  <si>
    <t>MT-AF-301</t>
  </si>
  <si>
    <t>AS-MT-AF000U- MDF-HS000U</t>
  </si>
  <si>
    <t>MT-AF-000U AS біла ніч 2800x1300x18,4 MDF HS 000U білий *DP</t>
  </si>
  <si>
    <t>MT-AF-000U</t>
  </si>
  <si>
    <t>MT-AF-000</t>
  </si>
  <si>
    <t>AS-MT-AF001U- MDF-HS000U</t>
  </si>
  <si>
    <t>MT-AF-001U AS ультра білий 2800x1300x18,4 MDF HS 000U білий *DP</t>
  </si>
  <si>
    <t>MT-AF-001U</t>
  </si>
  <si>
    <t>MT-AF-001</t>
  </si>
  <si>
    <t>AS-MT-AF201U- MDF-HS000U</t>
  </si>
  <si>
    <t>MT-AF-201U</t>
  </si>
  <si>
    <t>MT-AF-201</t>
  </si>
  <si>
    <t>AS-MT-AF202U- MDF-HS000U</t>
  </si>
  <si>
    <t>MT-AF-202U</t>
  </si>
  <si>
    <t>MT-AF-202</t>
  </si>
  <si>
    <t>AS-MT-AF802U- MDF-HS000U</t>
  </si>
  <si>
    <t>MT-AF-802U</t>
  </si>
  <si>
    <t>MT-AF-802</t>
  </si>
  <si>
    <t>AS-MT-AF804U- MDF-HS000U</t>
  </si>
  <si>
    <t>MT-AF-804U</t>
  </si>
  <si>
    <t>MT-AF-804</t>
  </si>
  <si>
    <t>AS-MT-AF900U- MDF-HS900U</t>
  </si>
  <si>
    <t>MT-AF-900U AS космос 2800x1300x18,4 MDF HS 900U чорний *DP</t>
  </si>
  <si>
    <t>MT-AF-900U</t>
  </si>
  <si>
    <t>космос (Ч)</t>
  </si>
  <si>
    <t>MT-AF-900</t>
  </si>
  <si>
    <t>CS-GL002U- MDF-HC002U</t>
  </si>
  <si>
    <t>GL-002U CS біле сонце 2800x1300x20  MDF HС 002U в колір* DP</t>
  </si>
  <si>
    <t>HU 10482</t>
  </si>
  <si>
    <t>Smooth</t>
  </si>
  <si>
    <t>АВС</t>
  </si>
  <si>
    <t>23x1,0</t>
  </si>
  <si>
    <t>CS-GL001U- MDF-HC001U</t>
  </si>
  <si>
    <t>GL-001U CS ультра білий 2800x1300x20  MDF HС 001U в колір* DP</t>
  </si>
  <si>
    <t>HU 10129</t>
  </si>
  <si>
    <t>CS-GL000U- MDF-HC000U</t>
  </si>
  <si>
    <t>GL-000U CS біла ніч 2800x1300x20  MDF HС 000U в колір* DP</t>
  </si>
  <si>
    <t>HU 101027</t>
  </si>
  <si>
    <t>CS-GL201U- MDF-HC201U</t>
  </si>
  <si>
    <t>GL-201U CS жасмин 2800x1300x20  MDF HС 201U в колір* DP</t>
  </si>
  <si>
    <t>HU 120222</t>
  </si>
  <si>
    <t>CS-GL802U- MDF-HC802U</t>
  </si>
  <si>
    <t>GL-802U CS сірий шовк 2800x1300x20  MDF HС 802U в колір* DP</t>
  </si>
  <si>
    <t>HU 121343</t>
  </si>
  <si>
    <t>CS-GL807U- MDF-HC807U</t>
  </si>
  <si>
    <t>GL-807U CS річкова галька 2800x1300x20  MDF HС 807U в колір* DP</t>
  </si>
  <si>
    <t>GL-807U</t>
  </si>
  <si>
    <t>річкова галька</t>
  </si>
  <si>
    <t>GL-807</t>
  </si>
  <si>
    <t>HU 171191</t>
  </si>
  <si>
    <t>CS-GL808U- MDF-HC808U</t>
  </si>
  <si>
    <t>GL-808U CS лофт 2800x1300x20  MDF HС 808U в колір* DP</t>
  </si>
  <si>
    <t>GL-808U</t>
  </si>
  <si>
    <t>лофт</t>
  </si>
  <si>
    <t>GL-808</t>
  </si>
  <si>
    <t>HU 177184</t>
  </si>
  <si>
    <t>CS-GL402U- MDF-HC402U</t>
  </si>
  <si>
    <t>GL-402U CS магічна м'ята 2800x1300x20  MDF HС 402U в колір* DP</t>
  </si>
  <si>
    <t>GL-402U</t>
  </si>
  <si>
    <t>магічна м'ята</t>
  </si>
  <si>
    <t>GL-402</t>
  </si>
  <si>
    <t xml:space="preserve">HU 16608 </t>
  </si>
  <si>
    <t>CS-MT002U- MDF-HC002U</t>
  </si>
  <si>
    <t>MT-002U CS біле сонце 2800x1300x20  MDF HС 002U в колір* DP</t>
  </si>
  <si>
    <t>MT-002U</t>
  </si>
  <si>
    <t>MT-002</t>
  </si>
  <si>
    <t>CS-MT001U- MDF-HC001U</t>
  </si>
  <si>
    <t>MT-001U CS ультра білий 2800x1300x20  MDF HС 001U в колір* DP</t>
  </si>
  <si>
    <t>MT-001U</t>
  </si>
  <si>
    <t>MT-001</t>
  </si>
  <si>
    <t>CS-MT000U- MDF-HC000U</t>
  </si>
  <si>
    <t>MT-000U CS біла ніч 2800x1300x20  MDF HС 000U в колір* DP</t>
  </si>
  <si>
    <t>MT-000U</t>
  </si>
  <si>
    <t>MT-000</t>
  </si>
  <si>
    <t>CS-MT201U- MDF-HC201U</t>
  </si>
  <si>
    <t>MT-201U CS жасмин 2800x1300x20  MDF HС 201U в колір* DP</t>
  </si>
  <si>
    <t>MT-201U</t>
  </si>
  <si>
    <t>MT-201</t>
  </si>
  <si>
    <t>CS-MT802U- MDF-HC802U</t>
  </si>
  <si>
    <t>MT-802U CS сірий шовк 2800x1300x20  MDF HС 802U в колір* DP</t>
  </si>
  <si>
    <t>MT-802U</t>
  </si>
  <si>
    <t>MT-802</t>
  </si>
  <si>
    <t>CS-MT807U- MDF-HC807U</t>
  </si>
  <si>
    <t>MT-807U CS річкова галька 2800x1300x20  MDF HС 807U в колір* DP</t>
  </si>
  <si>
    <t>MT-807U</t>
  </si>
  <si>
    <t>MT-807</t>
  </si>
  <si>
    <t>CS-MT808U- MDF-HC808U</t>
  </si>
  <si>
    <t>MT-808U CS лофт 2800x1300x20  MDF HС 808U в колір* DP</t>
  </si>
  <si>
    <t>MT-808U</t>
  </si>
  <si>
    <t>MT-808</t>
  </si>
  <si>
    <t>CS-MT402U- MDF-HC402U</t>
  </si>
  <si>
    <t>MT-402U CS магічна м'ята 2800x1300x20  MDF HС 402U в колір* DP</t>
  </si>
  <si>
    <t>MT-402U</t>
  </si>
  <si>
    <t>MT-402</t>
  </si>
  <si>
    <t>AS-GL301U- MDF-HS000U</t>
  </si>
  <si>
    <t>GL-301U</t>
  </si>
  <si>
    <t>кам'яна троянда (Б)</t>
  </si>
  <si>
    <t>GL-301</t>
  </si>
  <si>
    <t>AS-GL302U- MDF-HS000U</t>
  </si>
  <si>
    <t>GL-302U AS сапфір 2800x1300x18,4 MDF HS 000U білий *DP</t>
  </si>
  <si>
    <t>GL-302U</t>
  </si>
  <si>
    <t>сапфір</t>
  </si>
  <si>
    <t>GL-302</t>
  </si>
  <si>
    <t>AS-GL403U- MDF-HS000U</t>
  </si>
  <si>
    <t>GL-403U</t>
  </si>
  <si>
    <t>небесний оксамит (Б)</t>
  </si>
  <si>
    <t>GL-403</t>
  </si>
  <si>
    <t>AS-MM203U- MDF-HS000U</t>
  </si>
  <si>
    <t>MM-203U</t>
  </si>
  <si>
    <t>бронза (Б)</t>
  </si>
  <si>
    <t>MM-203</t>
  </si>
  <si>
    <t>AS-MM806U- MDF-HS000U</t>
  </si>
  <si>
    <t>MM-806U</t>
  </si>
  <si>
    <t>чорна перлина (Б)</t>
  </si>
  <si>
    <t>MM-806</t>
  </si>
  <si>
    <t>AS-MM204U- MDF-HS000U</t>
  </si>
  <si>
    <t>MM-204U</t>
  </si>
  <si>
    <t>MM-204</t>
  </si>
  <si>
    <t>SL-GL0001U- MDF-RAL 9016</t>
  </si>
  <si>
    <t>GL-0001U SL білий, 2800*1300*17,9 MDF Білий RAL 9016 *DP</t>
  </si>
  <si>
    <t>GL-0001U SL</t>
  </si>
  <si>
    <t>білий</t>
  </si>
  <si>
    <t>GL-0001</t>
  </si>
  <si>
    <t>SL-GL0002U- MDF-RAL 9016</t>
  </si>
  <si>
    <t>GL-0002U SL магнолія, 2800*1300*17,9 MDF Білий RAL 9016 *DP</t>
  </si>
  <si>
    <t>GL-0002U SL</t>
  </si>
  <si>
    <t>магнолія</t>
  </si>
  <si>
    <t>GL-0002</t>
  </si>
  <si>
    <t>SL-GL0003U- MDF-RAL 9016</t>
  </si>
  <si>
    <t>GL-0003U SL крижана кава, 2800*1300*17,9 MDF Білий RAL 9016 *DP</t>
  </si>
  <si>
    <t>GL-0003U SL</t>
  </si>
  <si>
    <t>крижана кава</t>
  </si>
  <si>
    <t>GL-0003</t>
  </si>
  <si>
    <t>SL-GL0004U- MDF-RAL 9016</t>
  </si>
  <si>
    <t>GL-0004U SL сірий дощ, 2800*1300*17,9 MDF Білий RAL 9016 *DP</t>
  </si>
  <si>
    <t>GL-0004U SL</t>
  </si>
  <si>
    <t>сірий дощ</t>
  </si>
  <si>
    <t>GL-0004</t>
  </si>
  <si>
    <t>SL-MT0001U- MDF-RAL 9016</t>
  </si>
  <si>
    <t>MT-0001U SL білий, 2800*1300*17,9 MDF Білий RAL 9016 *DP</t>
  </si>
  <si>
    <t>MT-0001U SL</t>
  </si>
  <si>
    <t>MT-0001</t>
  </si>
  <si>
    <t>SL-MT0002U- MDF-RAL 9016</t>
  </si>
  <si>
    <t>MT-0002U SL магнолія, 2800*1300*17,9 MDF Білий RAL 9016 *DP</t>
  </si>
  <si>
    <t>MT-0002U SL</t>
  </si>
  <si>
    <t>MT-0002</t>
  </si>
  <si>
    <t>SL-MT0003U- MDF-RAL 9016</t>
  </si>
  <si>
    <t>MT-0003U SL крижана кава, 2800*1300*17,9 MDF Білий RAL 9016 *DP</t>
  </si>
  <si>
    <t>MT-0003U SL</t>
  </si>
  <si>
    <t>MT-0003</t>
  </si>
  <si>
    <t>SL-MT0004U- MDF-RAL 9016</t>
  </si>
  <si>
    <t>MT-0004U SL сірий дощ, 2800*1300*17,9 MDF Білий RAL 9016 *DP</t>
  </si>
  <si>
    <t>MT-0004U SL</t>
  </si>
  <si>
    <t>MT-0004</t>
  </si>
  <si>
    <t>SL-FN021SL- MDF-RAL 9016</t>
  </si>
  <si>
    <t>FN021SL дуб карамель, 2800*1300*8,5 MDF Білий RAL 9016 *DP</t>
  </si>
  <si>
    <t>FN021SL</t>
  </si>
  <si>
    <t>дуб карамель</t>
  </si>
  <si>
    <t>SL-FN051SL- MDF-RAL 9016</t>
  </si>
  <si>
    <t>FN051SL вогняний бетон, 2800*1300*8,5 MDF Білий RAL 9016 *DP</t>
  </si>
  <si>
    <t>FN051SL</t>
  </si>
  <si>
    <t>вогняний бетон</t>
  </si>
  <si>
    <t>SL-FN022SL- MDF-RAL 9016</t>
  </si>
  <si>
    <t>FN022SL бук альпійський, 2800*1300*17,9 MDF Білий RAL 9016 *DP</t>
  </si>
  <si>
    <t>FN022SL</t>
  </si>
  <si>
    <t>бук альпійський</t>
  </si>
  <si>
    <t>SL-FN023SL- MDF-RAL 9016</t>
  </si>
  <si>
    <t>FN023SL ясен королівський, 2800*1300*17,9 MDF Білий RAL 9016 *DP</t>
  </si>
  <si>
    <t>FN023SL</t>
  </si>
  <si>
    <t>ясен королівський</t>
  </si>
  <si>
    <t>SL-FN024SL- MDF-RAL 9016</t>
  </si>
  <si>
    <t>FN024SL в'яз сірий, 2800*1300*17,9 MDF Білий RAL 9016 *DP</t>
  </si>
  <si>
    <t>FN024SL</t>
  </si>
  <si>
    <t>в'яз сірий</t>
  </si>
  <si>
    <t>SL-FN025SL- MDF-RAL 9016</t>
  </si>
  <si>
    <t>FN025SL клен гірський, 2800*1300*17,9 MDF Білий RAL 9016 *DP</t>
  </si>
  <si>
    <t>FN025SL</t>
  </si>
  <si>
    <t>клен гірський</t>
  </si>
  <si>
    <t>SL-FN052SL- MDF-RAL 9016</t>
  </si>
  <si>
    <t>FN052SL багамський камінь, 2800*1300*17,9 MDF Білий RAL 9016 *DP</t>
  </si>
  <si>
    <t>FN052SL</t>
  </si>
  <si>
    <t>багамський камінь</t>
  </si>
  <si>
    <t>SL-DUAL-GL0001U- MDF-GL0001U</t>
  </si>
  <si>
    <t>GL-0001U SL, DUAL, 2800*1300*17,9 MDF GL-0001U SL білий *DP</t>
  </si>
  <si>
    <t>GL-DUAL-0001U SL</t>
  </si>
  <si>
    <t>SL-DUAL-GL0002U- MDF-GL0002U</t>
  </si>
  <si>
    <t>GL-0002U SL, DUAL, 2800*1300*17,9 MDF GL-0002U SL магнолія *DP</t>
  </si>
  <si>
    <t>GL-DUAL-0002U SL</t>
  </si>
  <si>
    <t>SL-DUAL-GL0003U- MDF-GL0003U</t>
  </si>
  <si>
    <t>GL-0003U SL, DUAL, 2800*1300*17,9 MDF GL-0003U SL крижана кава *DP</t>
  </si>
  <si>
    <t>GL-DUAL-0003U SL</t>
  </si>
  <si>
    <t>SL-DUAL-GL0004U- MDF-GL0004U</t>
  </si>
  <si>
    <t>GL-0004U SL, DUAL, 2800*1300*17,9 MDF GL-0004U SL сірий дощ *DP</t>
  </si>
  <si>
    <t>GL-DUAL-0004U SL</t>
  </si>
  <si>
    <t>SL-DUAL-MT0001U- MDF-MT0001U</t>
  </si>
  <si>
    <t>MT-0001U SL, DUAL, 2800*1300*17,9 MDF MT-0001U SL білий *DP</t>
  </si>
  <si>
    <t>MT-DUAL-0001U SL</t>
  </si>
  <si>
    <t>SL-DUAL-MT0002U- MDF-MT0002U</t>
  </si>
  <si>
    <t>MT-0002U SL, DUAL, 2800*1300*17,9 MDF MT-0002U SL магнолія *DP</t>
  </si>
  <si>
    <t>MT-DUAL-0002U SL</t>
  </si>
  <si>
    <t>SL-DUAL-MT0003U- MDF-MT0003U</t>
  </si>
  <si>
    <t>MT-0003U SL, DUAL, 2800*1300*17,9 MDF MT-0003U SL крижана кава *DP</t>
  </si>
  <si>
    <t>MT-DUAL-0003U SL</t>
  </si>
  <si>
    <t>SL-DUAL-MT0004U- MDF-MT0004U</t>
  </si>
  <si>
    <t>MT-0004U SL, DUAL, 2800*1300*17,9 MDF MT-0004U SL сірий дощ *DP</t>
  </si>
  <si>
    <t>MT-DUAL-0004U SL</t>
  </si>
  <si>
    <t>SL-DUAL-FN021SL- MDF-FN021SL</t>
  </si>
  <si>
    <t>FN021SL дуб карамель, DUAL, 2800*1300*17,9 MDF FN021SL дуб карамель *DP</t>
  </si>
  <si>
    <t>FN021SL-DUAL</t>
  </si>
  <si>
    <t>SL-DUAL-FN051SL- MDF-FN051SL</t>
  </si>
  <si>
    <t>FN051SL вогняний бетон, DUAL, 2800*1300*17,9 MDF FN051SL вогняний бетон *DP</t>
  </si>
  <si>
    <t>FN051SL-DUAL</t>
  </si>
  <si>
    <t>SL-DUAL-FN022SL- MDF-FN022SL</t>
  </si>
  <si>
    <t>FN022SL бук альпійський, DUAL, 2800*1300*17,9 MDF FN022SL бук альпійський *DP</t>
  </si>
  <si>
    <t>FN022SL-DUAL</t>
  </si>
  <si>
    <t>SL-DUAL-FN023SL- MDF-FN023SL</t>
  </si>
  <si>
    <t>FN023SL ясен королівський, DUAL, 2800*1300*17,9 MDF FN023SL ясен королівський *DP</t>
  </si>
  <si>
    <t>FN023SL-DUAL</t>
  </si>
  <si>
    <t>SL-DUAL-FN024SL- MDF-FN024SL</t>
  </si>
  <si>
    <t>FN024SL в'яз сірий, DUAL, 2800*1300*17,9 MDF FN024SL в'яз сірий *DP</t>
  </si>
  <si>
    <t>FN024SL-DUAL</t>
  </si>
  <si>
    <t>SL-DUAL-FN025SL- MDF-FN025SL</t>
  </si>
  <si>
    <t>FN025SL клен гірський, DUAL, 2800*1300*17,9 MDF FN025SL клен гірський *DP</t>
  </si>
  <si>
    <t>FN025SL-DUAL</t>
  </si>
  <si>
    <t>SL-DUAL-FN052SL- MDF-FN052SL</t>
  </si>
  <si>
    <t>FN052SL багамський камінь, DUAL, 2800*1300*17,9 MDF FN052SL багамський камінь *DP</t>
  </si>
  <si>
    <t>FN052SL-DUAL</t>
  </si>
  <si>
    <t>L939 0X</t>
  </si>
  <si>
    <t>Дуб Квебек</t>
  </si>
  <si>
    <t>L939</t>
  </si>
  <si>
    <t>L940 0X</t>
  </si>
  <si>
    <t>Дуб Сонома</t>
  </si>
  <si>
    <t>L940</t>
  </si>
  <si>
    <t>SP800 0X</t>
  </si>
  <si>
    <t>Еванс</t>
  </si>
  <si>
    <t>SP800</t>
  </si>
  <si>
    <t>SP801 0X</t>
  </si>
  <si>
    <t>Дуб скельний</t>
  </si>
  <si>
    <t>SP801</t>
  </si>
  <si>
    <t>SP802 0X</t>
  </si>
  <si>
    <t>Дуб американський</t>
  </si>
  <si>
    <t>SP802</t>
  </si>
  <si>
    <t>U01 0X</t>
  </si>
  <si>
    <t>Бежевий</t>
  </si>
  <si>
    <t>U01</t>
  </si>
  <si>
    <t>W015 0X</t>
  </si>
  <si>
    <t>Чорний</t>
  </si>
  <si>
    <t>W015</t>
  </si>
  <si>
    <t>W308 0X</t>
  </si>
  <si>
    <t>Меланж рояль</t>
  </si>
  <si>
    <t>W308</t>
  </si>
  <si>
    <t>W309 0X</t>
  </si>
  <si>
    <t>Меланж</t>
  </si>
  <si>
    <t>W309</t>
  </si>
  <si>
    <t>W74 0X</t>
  </si>
  <si>
    <t>Бiлий</t>
  </si>
  <si>
    <t>W74</t>
  </si>
  <si>
    <t>AS-MT-AF403U- MDF-HS000U</t>
  </si>
  <si>
    <t>MT-AF-403U</t>
  </si>
  <si>
    <t>небесний оксамит</t>
  </si>
  <si>
    <t>MT-AF-403</t>
  </si>
  <si>
    <t>AS-MT-AF801U- MDF-HS000U</t>
  </si>
  <si>
    <t>MT-AF-801U</t>
  </si>
  <si>
    <t>MT-AF-801</t>
  </si>
  <si>
    <t>AS-MT-AF803U- MDF-HS900U</t>
  </si>
  <si>
    <t>MT-AF-803U</t>
  </si>
  <si>
    <t>MT-AF-803</t>
  </si>
  <si>
    <t>…</t>
  </si>
  <si>
    <t>список типов кромкования</t>
  </si>
  <si>
    <t xml:space="preserve"> </t>
  </si>
  <si>
    <t>LuxeForm ABS High Gloss 22x1 GL 001U ультра білий</t>
  </si>
  <si>
    <t>без кромкования</t>
  </si>
  <si>
    <t xml:space="preserve">кромка по умолчанию </t>
  </si>
  <si>
    <t>кромка альтернатива</t>
  </si>
  <si>
    <t>кромка альтернатива 2</t>
  </si>
  <si>
    <t>код декора</t>
  </si>
  <si>
    <t>декор</t>
  </si>
  <si>
    <t>кратное наименование 1С
плита с подложкой HIPS</t>
  </si>
  <si>
    <t>артикул
плита с подложкой HIPS</t>
  </si>
  <si>
    <t>кратное наименование 1С
фасад с подложкой HIPS</t>
  </si>
  <si>
    <t>полное наименование 1С
плита с подложкой HIPS</t>
  </si>
  <si>
    <t>ценовой уровень</t>
  </si>
  <si>
    <t>цена текущая, Розница грн с НДС</t>
  </si>
  <si>
    <t>цена текущая, Розница Фасады Эталон грн с НДС</t>
  </si>
  <si>
    <t>тип декора</t>
  </si>
  <si>
    <t>цена текущая, Розница кромка Рехау грн с НДС</t>
  </si>
  <si>
    <t>цена текущая, Розница кромка Хранипекс грн с НДС</t>
  </si>
  <si>
    <t xml:space="preserve">для расчета </t>
  </si>
  <si>
    <t>рехау евро</t>
  </si>
  <si>
    <t>хранипекс евро</t>
  </si>
  <si>
    <t>ТМ</t>
  </si>
  <si>
    <t>FDAS-GL000U- MDF-HS000U</t>
  </si>
  <si>
    <t>1.2.1.SE</t>
  </si>
  <si>
    <t>1.2.1.SE-FD</t>
  </si>
  <si>
    <t>23x0,7</t>
  </si>
  <si>
    <t>размер в производстве 1.0</t>
  </si>
  <si>
    <t>FDAS-GL002U- MDF-HS000U</t>
  </si>
  <si>
    <t>FDAS-GL001U- MDF-HS000U</t>
  </si>
  <si>
    <t>FDAS-GL201U- MDF-HS000U</t>
  </si>
  <si>
    <t>FDAS-GL202U- MDF-HS000U</t>
  </si>
  <si>
    <t>FDAS-GL801U- MDF-HS000U</t>
  </si>
  <si>
    <t>FDAS-GL802U- MDF-HS000U</t>
  </si>
  <si>
    <t>FDAS-GL803U- MDF-HS900U</t>
  </si>
  <si>
    <t>23x0,8</t>
  </si>
  <si>
    <t>FDAS-GL804U- MDF-HS000U</t>
  </si>
  <si>
    <t>FDAS-GL900U- MDF-HS900U</t>
  </si>
  <si>
    <t>FDAS-GL102U- MDF-HS000U</t>
  </si>
  <si>
    <t>1.2.2.SE</t>
  </si>
  <si>
    <t>1.2.2.SE-FD</t>
  </si>
  <si>
    <t>FDAS-GL101U- MDF-HS000U</t>
  </si>
  <si>
    <t>FDAS-ME001U- MDF-HS000U</t>
  </si>
  <si>
    <t>1.3.1.SE</t>
  </si>
  <si>
    <t>1.3.1.SE-FD</t>
  </si>
  <si>
    <t>22x1,0</t>
  </si>
  <si>
    <t>FDAS-ME805U- MDF-HS000U</t>
  </si>
  <si>
    <t>FDAS-ME806U- MDF-HS000U</t>
  </si>
  <si>
    <t>FDAS-ME900U- MDF-HS900U</t>
  </si>
  <si>
    <t>FDAS-ME401U- MDF-HS000U</t>
  </si>
  <si>
    <t>FDAS-ME203U- MDF-HS000U</t>
  </si>
  <si>
    <t>MT-000U AS біла ніч 2800x1300x18,4  MDF HS 000U біле* DP</t>
  </si>
  <si>
    <t>FDAS-MT-AF500U- MDF-HS000U</t>
  </si>
  <si>
    <t>1.1.1.SE</t>
  </si>
  <si>
    <t>1.1.1.SE-FD</t>
  </si>
  <si>
    <t>MT-001U AS ультра білий 2800x1300x18,4  MDF HS 000U біле* DP</t>
  </si>
  <si>
    <t>FDAS-MT-AF501U- MDF-HS000U</t>
  </si>
  <si>
    <t>FDAS-MT-AF502U- MDF-HS000U</t>
  </si>
  <si>
    <t>FDAS-GL501U- MDF-HS000U</t>
  </si>
  <si>
    <t>FDAS-GL003U- MDF-HS000U</t>
  </si>
  <si>
    <t>FDAS-MT-AF003U- MDF-HS000U</t>
  </si>
  <si>
    <t>FDAS-MT-AF301U- MDF-HS000U</t>
  </si>
  <si>
    <t>FDCS-GL002U- MDF-HC002U</t>
  </si>
  <si>
    <t>2.2.1.SE</t>
  </si>
  <si>
    <t>2.2.1.SE-FD</t>
  </si>
  <si>
    <t>Crystaline</t>
  </si>
  <si>
    <t>FDCS-GL001U- MDF-HC001U</t>
  </si>
  <si>
    <t>FDCS-GL000U- MDF-HC000U</t>
  </si>
  <si>
    <t>FDCS-GL201U- MDF-HC201U</t>
  </si>
  <si>
    <t>FDCS-GL802U- MDF-HC802U</t>
  </si>
  <si>
    <t>FDCS-GL807U- MDF-HC807U</t>
  </si>
  <si>
    <t>FDCS-GL808U- MDF-HC808U</t>
  </si>
  <si>
    <t>FDCS-GL402U- MDF-HC402U</t>
  </si>
  <si>
    <t>FDCS-MT002U- MDF-HC002U</t>
  </si>
  <si>
    <t>2.1.1.SE</t>
  </si>
  <si>
    <t>2.1.1.SE-FD</t>
  </si>
  <si>
    <t>FDCS-MT001U- MDF-HC001U</t>
  </si>
  <si>
    <t>FDCS-MT000U- MDF-HC000U</t>
  </si>
  <si>
    <t>FDCS-MT201U- MDF-HC201U</t>
  </si>
  <si>
    <t>FDCS-MT802U- MDF-HC802U</t>
  </si>
  <si>
    <t>FDCS-MT807U- MDF-HC807U</t>
  </si>
  <si>
    <t>FDCS-MT808U- MDF-HC808U</t>
  </si>
  <si>
    <t>FDCS-MT402U- MDF-HC402U</t>
  </si>
  <si>
    <t>23x1</t>
  </si>
  <si>
    <t>FDAS-GL301U- MDF-HS000U</t>
  </si>
  <si>
    <t>FDAS-GL302U- MDF-HS000U</t>
  </si>
  <si>
    <t>сапфір (Б)</t>
  </si>
  <si>
    <t>FDAS-GL403U- MDF-HS000U</t>
  </si>
  <si>
    <t>FDAS-MM203U- MDF-HS000U</t>
  </si>
  <si>
    <t>FDAS-MM806U- MDF-HS000U</t>
  </si>
  <si>
    <t>FDAS-MM204U- MDF-HS000U</t>
  </si>
  <si>
    <t>FDAS-MT-AF000U- MDF-HS000U</t>
  </si>
  <si>
    <t>FDAS-MT-AF001U- MDF-HS000U</t>
  </si>
  <si>
    <t>FDAS-MT-AF201U- MDF-HS000U</t>
  </si>
  <si>
    <t>FDAS-MT-AF202U- MDF-HS000U</t>
  </si>
  <si>
    <t>FDAS-MT-AF802U- MDF-HS000U</t>
  </si>
  <si>
    <t>FDAS-MT-AF804U- MDF-HS000U</t>
  </si>
  <si>
    <t>FDAS-MT-AF900U- MDF-HS900U</t>
  </si>
  <si>
    <t>FDSL-GL0001U- MDF-RAL 9016</t>
  </si>
  <si>
    <t>Smartline</t>
  </si>
  <si>
    <t>FDSL-GL0002U- MDF-RAL 9016</t>
  </si>
  <si>
    <t>FDSL-GL0003U- MDF-RAL 9016</t>
  </si>
  <si>
    <t>FDSL-GL0004U- MDF-RAL 9016</t>
  </si>
  <si>
    <t>FDSL-MT0001U- MDF-RAL 9016</t>
  </si>
  <si>
    <t>FDSL-MT0002U- MDF-RAL 9016</t>
  </si>
  <si>
    <t>FDSL-MT0003U- MDF-RAL 9016</t>
  </si>
  <si>
    <t>FDSL-MT0004U- MDF-RAL 9016</t>
  </si>
  <si>
    <t>FDSL-FN021SL- MDF-RAL 9016</t>
  </si>
  <si>
    <t>FDSL-FN051SL- MDF-RAL 9016</t>
  </si>
  <si>
    <t>FDSL-FN022SL- MDF-RAL 9016</t>
  </si>
  <si>
    <t>FDSL-FN023SL- MDF-RAL 9016</t>
  </si>
  <si>
    <t>FDSL-FN024SL- MDF-RAL 9016</t>
  </si>
  <si>
    <t>FDSL-FN025SL- MDF-RAL 9016</t>
  </si>
  <si>
    <t>FDSL-FN052SL- MDF-RAL 9016</t>
  </si>
  <si>
    <t>FDSL-DUAL-GL0001U- MDF-GL0001U</t>
  </si>
  <si>
    <t>FDSL-DUAL-GL0002U- MDF-GL0002U</t>
  </si>
  <si>
    <t>FDSL-DUAL-GL0003U- MDF-GL0003U</t>
  </si>
  <si>
    <t>FDSL-DUAL-GL0004U- MDF-GL0004U</t>
  </si>
  <si>
    <t>FDSL-DUAL-MT0001U- MDF-MT0001U</t>
  </si>
  <si>
    <t>FDSL-DUAL-MT0002U- MDF-MT0002U</t>
  </si>
  <si>
    <t>FDSL-DUAL-MT0003U- MDF-MT0003U</t>
  </si>
  <si>
    <t>MT-0003U SL, DUAL, 17,9 MDF MT-0003U SL крижана кава *FDFD</t>
  </si>
  <si>
    <t>FDSL-DUAL-MT0004U- MDF-MT0004U</t>
  </si>
  <si>
    <t>FDSL-DUAL-FN021SL- MDF-FN021SL</t>
  </si>
  <si>
    <t>FDSL-DUAL-FN051SL- MDF-FN051SL</t>
  </si>
  <si>
    <t>FDSL-DUAL-FN022SL- MDF-FN022SL</t>
  </si>
  <si>
    <t>FDSL-DUAL-FN023SL- MDF-FN023SL</t>
  </si>
  <si>
    <t>FDSL-DUAL-FN024SL- MDF-FN024SL</t>
  </si>
  <si>
    <t>FDSL-DUAL-FN025SL- MDF-FN025SL</t>
  </si>
  <si>
    <t>FDSL-DUAL-FN052SL- MDF-FN052SL</t>
  </si>
  <si>
    <t>FC 18 Eg</t>
  </si>
  <si>
    <t>FDAS-MT-AF403U- MDF-HS000U</t>
  </si>
  <si>
    <t>FDAS-MT-AF801U- MDF-HS000U</t>
  </si>
  <si>
    <t>FDAS-MT-AF803U- MDF-HS900U</t>
  </si>
  <si>
    <t>Справочник</t>
  </si>
  <si>
    <t>Коллекция</t>
  </si>
  <si>
    <t>HPL</t>
  </si>
  <si>
    <t>Стороны кромкования</t>
  </si>
  <si>
    <t>Типы ручек</t>
  </si>
  <si>
    <t>грн/пог м</t>
  </si>
  <si>
    <t xml:space="preserve">РО157763   </t>
  </si>
  <si>
    <t>РО155242   </t>
  </si>
  <si>
    <t>РО155241   </t>
  </si>
  <si>
    <t>Сторона ручки-профиля</t>
  </si>
  <si>
    <t>Сторона стандартной присадки</t>
  </si>
  <si>
    <t>Види упаковки</t>
  </si>
  <si>
    <t>безкоштовно</t>
  </si>
  <si>
    <t>Посилена упаковка</t>
  </si>
  <si>
    <t xml:space="preserve">Выбранная ручка </t>
  </si>
  <si>
    <t>Використання</t>
  </si>
  <si>
    <t>Ціна м.п,
 грн з ПДВ
(роздріб)</t>
  </si>
  <si>
    <t>Тип крайкування Ручки профільної
(варіант №)</t>
  </si>
  <si>
    <t>м.п. ручки</t>
  </si>
  <si>
    <t>Вартість, 
грн з ПДВ
(роздріб) Ручка-профиль</t>
  </si>
  <si>
    <t>коротке найменування 1С</t>
  </si>
  <si>
    <t>Тип кромкования</t>
  </si>
  <si>
    <t>повне найменування 1С</t>
  </si>
  <si>
    <t>Без ручки-профіль</t>
  </si>
  <si>
    <t>ширина верх</t>
  </si>
  <si>
    <t>Ручка Schuco 00</t>
  </si>
  <si>
    <t>висота справа</t>
  </si>
  <si>
    <t>Ручка Schuco 18</t>
  </si>
  <si>
    <t>ширина низ</t>
  </si>
  <si>
    <t>Ручка Schuco 38</t>
  </si>
  <si>
    <t>висота зліва</t>
  </si>
  <si>
    <t>1 ширина верх</t>
  </si>
  <si>
    <t>2 висота справа</t>
  </si>
  <si>
    <t>3 ширина низ</t>
  </si>
  <si>
    <t>4 висота зліва</t>
  </si>
  <si>
    <t>Сторони крайкування</t>
  </si>
  <si>
    <t xml:space="preserve">     </t>
  </si>
  <si>
    <t>(варіанти виконання)</t>
  </si>
  <si>
    <t>Стандарт - фасад крайкується з 4х сторін (варіант №1)</t>
  </si>
  <si>
    <t>Висота - ПО СТРУКТУРІ (враховувати для металізованих декорів)</t>
  </si>
  <si>
    <t>варіант №1 - крайкування 4х сторін</t>
  </si>
  <si>
    <t>варіант №5-№8 - крайкування 2х сторін</t>
  </si>
  <si>
    <t>варіант №2-№3 - крайкування 3х сторін</t>
  </si>
  <si>
    <t>варіант №9 і №10 - крайкування 1й боку</t>
  </si>
  <si>
    <t>РО127614   </t>
  </si>
  <si>
    <t>РО127616   </t>
  </si>
  <si>
    <t>РО127615   </t>
  </si>
  <si>
    <t xml:space="preserve">РО160967  </t>
  </si>
  <si>
    <t>РО127501   </t>
  </si>
  <si>
    <t>РО127623   </t>
  </si>
  <si>
    <t>РО154628   </t>
  </si>
  <si>
    <t>РО127622   </t>
  </si>
  <si>
    <t>РО127502   </t>
  </si>
  <si>
    <t>РО127627   </t>
  </si>
  <si>
    <t>РО141539   </t>
  </si>
  <si>
    <t>РО141538   </t>
  </si>
  <si>
    <t>РО160966</t>
  </si>
  <si>
    <t>РО141544   </t>
  </si>
  <si>
    <t>РО127640   </t>
  </si>
  <si>
    <t>РО127639   </t>
  </si>
  <si>
    <t>РО127638   </t>
  </si>
  <si>
    <t>РО127641   </t>
  </si>
  <si>
    <t>РО127645   </t>
  </si>
  <si>
    <t>РО127642   </t>
  </si>
  <si>
    <t>РО127643   </t>
  </si>
  <si>
    <t>РО127644   </t>
  </si>
  <si>
    <t>РО127648   </t>
  </si>
  <si>
    <t>РО127647   </t>
  </si>
  <si>
    <t>РО127646   </t>
  </si>
  <si>
    <t>РО127649   </t>
  </si>
  <si>
    <t>РО127653   </t>
  </si>
  <si>
    <t>РО127650   </t>
  </si>
  <si>
    <t>РО127651   </t>
  </si>
  <si>
    <t>РО127652   </t>
  </si>
  <si>
    <t>РО153394   </t>
  </si>
  <si>
    <t>РО153395   </t>
  </si>
  <si>
    <t>РО153393   </t>
  </si>
  <si>
    <t>РО153390   </t>
  </si>
  <si>
    <t>РО153392   </t>
  </si>
  <si>
    <t>РО153396   </t>
  </si>
  <si>
    <t>РО153397   </t>
  </si>
  <si>
    <t>РО153398   </t>
  </si>
  <si>
    <t>РО153399   </t>
  </si>
  <si>
    <t>РО153400   </t>
  </si>
  <si>
    <t>РО155676   </t>
  </si>
  <si>
    <t>Фасад PVC матовий FN021SL дуб карамель, товщина 17,9 мм, основа - МДФ, зворотня сторона – плівка PVC білий RAL 9016</t>
  </si>
  <si>
    <t>РО156457   </t>
  </si>
  <si>
    <t>Фасад PVC матовий FN022SL бук альпійський, товщина 17,9 мм, основа - МДФ, зворотня сторона – плівка PVC білий RAL 9016</t>
  </si>
  <si>
    <t>РО156459   </t>
  </si>
  <si>
    <t>Фасад PVC матовий FN023SL ясен королівський, товщина 17,9 мм, основа - МДФ, зворотня сторона – плівка PVC білий RAL 9016</t>
  </si>
  <si>
    <t>РО156460   </t>
  </si>
  <si>
    <t>Фасад PVC матовий FN024SL в'яз сірий, товщина 17,9 мм, основа - МДФ, зворотня сторона – плівка PVC білий RAL 9016</t>
  </si>
  <si>
    <t>РО156461   </t>
  </si>
  <si>
    <t>Фасад PVC матовий FN025SL клен гірський, товщина 17,9 мм, основа - МДФ, зворотня сторона – плівка PVC білий RAL 9016</t>
  </si>
  <si>
    <t>РО155677   </t>
  </si>
  <si>
    <t>Фасад PVC матовий FN051SL вогняний бетон, товщина 17,9 мм, основа - МДФ, зворотня сторона – плівка PVC білий RAL 9016</t>
  </si>
  <si>
    <t>РО156463   </t>
  </si>
  <si>
    <t>Фасад PVC матовий FN052SL багамський камінь, товщина 17,9 мм, основа - МДФ, зворотня сторона – плівка PVC білий RAL 9016</t>
  </si>
  <si>
    <t>РО141456   </t>
  </si>
  <si>
    <t>Фасад PVC глянцевий GL-0001U SL білий, товщина 17,9 мм, основа - МДФ, зворотня сторона – плівка PVC білий RAL 9016</t>
  </si>
  <si>
    <t>РО141457   </t>
  </si>
  <si>
    <t>Фасад PVC глянцевий GL-0002U SL магнолія, товщина 17,9 мм, основа - МДФ, зворотня сторона – плівка PVC білий RAL 9016</t>
  </si>
  <si>
    <t>РО142029   </t>
  </si>
  <si>
    <t>Фасад PVC глянцева GL-0003U SL крижана кава, товщина 17,9 мм, основа - МДФ, зворотня сторона – Білий RAL 9016</t>
  </si>
  <si>
    <t>РО142030   </t>
  </si>
  <si>
    <t>Фасад PVC глянцева GL-0004U SL сірий дощ, товщина 17,9 мм, основа - МДФ, зворотня сторона – плівка PVC білий RAL 9016</t>
  </si>
  <si>
    <t>РО141458   </t>
  </si>
  <si>
    <t>Фасад PVC матовий MT-0001U SL білий, товщина 17,9 мм, основа - МДФ, зворотня сторона – плівка PVC білий RAL 9016</t>
  </si>
  <si>
    <t>РО141459   </t>
  </si>
  <si>
    <t>Фасад PVC матовий MT-0002U SL магнолія, товщина 17,9 мм, основа - МДФ, зворотня сторона – плівка PVC білий RAL 9016</t>
  </si>
  <si>
    <t>РО141460   </t>
  </si>
  <si>
    <t>Фасад PVC матовий MT-0003U SL крижана кава, товщина 17,9 мм, основа - МДФ, зворотня сторона – плівка PVC білий RAL 9016</t>
  </si>
  <si>
    <t>РО142031   </t>
  </si>
  <si>
    <t>Фасад PVC матова MT-0004U SL сірий дощ, товщина 17,9 мм, основа - МДФ, зворотня сторона – плівка PVC білий RAL 9016</t>
  </si>
  <si>
    <t>РО155678   </t>
  </si>
  <si>
    <t>Фасад PVC матовий FN021SL дуб карамель, DUAL, товщина 17,9 мм, основа - МДФ, зворотня сторона – FN021SL дуб карамель</t>
  </si>
  <si>
    <t>РО156458   </t>
  </si>
  <si>
    <t>Фасад PVC матовий FN022SL бук альпійський, DUAL, товщина 17,9 мм, основа - МДФ, зворотня сторона – FN022SL бук альпійський</t>
  </si>
  <si>
    <t>РО156464   </t>
  </si>
  <si>
    <t>Фасад PVC матовий FN023SL ясен королівський, DUAL, товщина 17,9 мм, основа - МДФ, зворотня сторона – FN023SL ясен королівський</t>
  </si>
  <si>
    <t>РО156465   </t>
  </si>
  <si>
    <t>Фасад PVC матовий FN024SL в'яз сірий, DUAL, товщина 17,9 мм, основа - МДФ, зворотня сторона – FN024SL в'яз сірий</t>
  </si>
  <si>
    <t>РО156466   </t>
  </si>
  <si>
    <t>Фасад PVC матовий FN025SL клен гірський, DUAL, товщина 17,9 мм, основа - МДФ, зворотня сторона – FN025SL клен гірський</t>
  </si>
  <si>
    <t>РО155679   </t>
  </si>
  <si>
    <t>Фасад PVC матовий FN051SL вогняний бетон, DUAL, товщина 17,9 мм, основа - МДФ, зворотня сторона – FN051SL вогняний бетон</t>
  </si>
  <si>
    <t>РО156467   </t>
  </si>
  <si>
    <t>Фасад PVC матовий FN052SL багамський камінь, DUAL, товщина 17,9 мм, основа - МДФ, зворотня сторона – FN052SL багамський камінь</t>
  </si>
  <si>
    <t>РО142850   </t>
  </si>
  <si>
    <t>Фасад PVC глянцевий GL-0001U SL білий, DUAL, товщина 17,9 мм, основа - МДФ, зворотня сторона – GL-0001U SL білий</t>
  </si>
  <si>
    <t>РО142851   </t>
  </si>
  <si>
    <t>Фасад PVC глянцевий GL-0002U SL магнолія, DUAL, товщина 17,9 мм, основа - МДФ, зворотня сторона – GL-0002U SL магнолія</t>
  </si>
  <si>
    <t>РО142857   </t>
  </si>
  <si>
    <t>Фасад PVC глянцева GL-0003U SL крижана кава, DUAL, товщина 17,9 мм, основа - МДФ, зворотня сторона – GL-0003U SL крижана кава</t>
  </si>
  <si>
    <t>РО142856   </t>
  </si>
  <si>
    <t>Фасад PVC глянцева GL-0004U SL сірий дощ, DUAL, товщина 17,9 мм, основа - МДФ, зворотня сторона – GL-0004U SL сірий дощ</t>
  </si>
  <si>
    <t>РО142852   </t>
  </si>
  <si>
    <t>Фасад PVC матовий MT-0001U SL білий, DUAL, товщина 17,9 мм, основа - МДФ, зворотня сторона – MT-0001U SL білий</t>
  </si>
  <si>
    <t>РО142853   </t>
  </si>
  <si>
    <t>Фасад PVC матовий MT-0002U SL магнолія, DUAL, товщина 17,9 мм, основа - МДФ, зворотня сторона – MT-0002U SL магнолія</t>
  </si>
  <si>
    <t>РО142854   </t>
  </si>
  <si>
    <t>Фасад PVC матовий MT-0003U SL крижана кава, DUAL, товщина 17,9 мм, основа - МДФ, зворотня сторона – MT-0003U SL крижана кава</t>
  </si>
  <si>
    <t>РО142855   </t>
  </si>
  <si>
    <t>Фасад PVC матова MT-0004U SL сірий дощ, DUAL, товщина 17,9 мм, основа - МДФ, зворотня сторона – MT-0004U SL сірий дощ</t>
  </si>
  <si>
    <t xml:space="preserve">Зрощення </t>
  </si>
  <si>
    <t>Так</t>
  </si>
  <si>
    <t>Ні</t>
  </si>
  <si>
    <t>MT-AF-205U</t>
  </si>
  <si>
    <t>MT-AF-303U</t>
  </si>
  <si>
    <t>капучіно</t>
  </si>
  <si>
    <t>евкаліпт</t>
  </si>
  <si>
    <t>AS-MT-AF205U- MDF-HS000U</t>
  </si>
  <si>
    <t>AS-MT-AF303U- MDF-HS000U</t>
  </si>
  <si>
    <t>Фасад Акрил TopX1800 глибокий матовий MT-AF-303U евкаліпт, товщина 18,4 мм, основа - МДФ, зворотня сторона – високоміцне покриття  HS 000U біле</t>
  </si>
  <si>
    <t>Фасад Акрил TopX1800 глибокий матовий MT-AF-205U капучіно, товщина 18,4 мм, основа - МДФ, зворотня сторона – високоміцне покриття  HS 000U біле</t>
  </si>
  <si>
    <t>MT-AF-205U AS</t>
  </si>
  <si>
    <t>MT-AF-303U AS</t>
  </si>
  <si>
    <t>MT-AF-205</t>
  </si>
  <si>
    <t>MT-AF-303</t>
  </si>
  <si>
    <t>GL-0001U SL DUO, 17,9 MDF MT-0001U SL білий *FD</t>
  </si>
  <si>
    <t>Фасад PVC глянцевий GL-0001U SL білий, DUO, товщина 17,9 мм, основа - МДФ, зворотня сторона – MT-0001U SL білий</t>
  </si>
  <si>
    <t>РО170845</t>
  </si>
  <si>
    <t>GL-0002U SL, DUO,17,9 MDF MT-0002U SL магнолія *FD</t>
  </si>
  <si>
    <t>Фасад PVC глянцевий GL-0002U SL магнолія, DUO, товщина 17,9 мм, основа - МДФ, зворотня сторона – MT-0002U SL магнолія</t>
  </si>
  <si>
    <t>РО170846</t>
  </si>
  <si>
    <t>GL-0003U SL, DUO, 17,9 MDF MT-0003U SL крижана кава *FD</t>
  </si>
  <si>
    <t>Фасад PVC глянцева GL-0003U SL крижана кава, DUO, товщина 17,9 мм, основа - МДФ, зворотня сторона – MT-0003U SL крижана кава</t>
  </si>
  <si>
    <t>РО170847</t>
  </si>
  <si>
    <t>GL-0004U SL, DUO, 17,9 MDF MT-0004U SL сірий дощ*FD</t>
  </si>
  <si>
    <t>Фасад PVC глянцева GL-0004U SL сірий дощ, DUO, товщина 17,9 мм, основа - МДФ, зворотня сторона – MT-0004U SL сірий дощ</t>
  </si>
  <si>
    <t>РО170848</t>
  </si>
  <si>
    <t>SL-DUO-GL0001U- MDF-MT0001U</t>
  </si>
  <si>
    <t>GL-0001U SL, DUO, 2800*1300*17,9 MDF MT-0001U SL білий *DP</t>
  </si>
  <si>
    <t>GL-DUO-0001U SL</t>
  </si>
  <si>
    <t>SL-DUO-GL0002U- MDF-MT0002U</t>
  </si>
  <si>
    <t>GL-0002U SL, DUO, 2800*1300*17,9 MDF MT-0002U SL магнолія *DP</t>
  </si>
  <si>
    <t>GL-DUO-0002U SL</t>
  </si>
  <si>
    <t>SL-DUO-GL0003U- MDF-MT0003U</t>
  </si>
  <si>
    <t>GL-0003U SL, DUO, 2800*1300*17,9 MDF MT-0003U SL крижана кава *DP</t>
  </si>
  <si>
    <t>GL-DUO-0003U SL</t>
  </si>
  <si>
    <t>SL-DUO-GL0004U- MDF-MT0004U</t>
  </si>
  <si>
    <t>GL-0004U SL, DUO, 2800*1300*17,9 MDF MT-0004U SL сірий дощ *DP</t>
  </si>
  <si>
    <t>GL-DUO-0004U SL</t>
  </si>
  <si>
    <t>FDSL-DUO-GL0002U- MDF-MT0001U</t>
  </si>
  <si>
    <t>FDSL-DUO-GL0002U- MDF-GL0002U</t>
  </si>
  <si>
    <t>РО171944</t>
  </si>
  <si>
    <t>РО171945</t>
  </si>
  <si>
    <t>РО171946</t>
  </si>
  <si>
    <t>Ручка профільна Schuco 00</t>
  </si>
  <si>
    <t>Ручка профільна Schuco 18</t>
  </si>
  <si>
    <t>Ручка Schuco 00 чорна</t>
  </si>
  <si>
    <t>Ручка Schuco 18 чорна</t>
  </si>
  <si>
    <t>Ручка Schuco 38 чорна</t>
  </si>
  <si>
    <t>Ручка профільна Schuco 38</t>
  </si>
  <si>
    <t>Ручка профільна Schuco 00 чорна</t>
  </si>
  <si>
    <t>Ручка профільна Schuco 18 чорна</t>
  </si>
  <si>
    <t>Ручка профільна Schuco 38 чорна</t>
  </si>
  <si>
    <t>GL-201U AS жасмин 18,4 MDF HS 201U в колір *FD</t>
  </si>
  <si>
    <t>Фасад Акрил TopX1800 високоглянцевий GL-201U жасмин, товщина 18,4 мм, основа - МДФ, зворотня сторона –  високоміцне покриття HS 201U в колір</t>
  </si>
  <si>
    <t>GL-202U AS мокко 18,4 MDF HS 202U в колір *FD</t>
  </si>
  <si>
    <t>Фасад Акрил TopX1800 високоглянцевий GL-202U мокко, товщина 18,4 мм, основа - МДФ, зворотня сторона –  високоміцне покриття HS 202U в колір</t>
  </si>
  <si>
    <t>GL-301U AS кам'яна троянда 18,4 MDF HS 301U в колір *FD</t>
  </si>
  <si>
    <t>Фасад Акрил TopX1800 високоглянцевий GL-301U кам'яна троянда, товщина 18,4 мм, основа - МДФ, зворотня сторона – високоміцне покриття  HS 301U в колір</t>
  </si>
  <si>
    <t>GL-501U AS меркурій 18,4 MDF HS 501U в колір* FD</t>
  </si>
  <si>
    <t>Фасад Акрил TopX1800 високоглянцевий GL-501U меркурій, товщина 18,4 мм, основа - МДФ, зворотня сторона – високоміцне покриття  HS 501U в колір</t>
  </si>
  <si>
    <t>GL-801U AS лісовий вовк 18,4 MDF HS 801U в колір* FD</t>
  </si>
  <si>
    <t>Фасад Акрил TopX1800 високоглянцевий GL-801U лісовий вовк, товщина 18,4 мм, основа - МДФ, зворотня сторона – високоміцне покриття  HS 801U в колір</t>
  </si>
  <si>
    <t>GL-802U AS сірий шовк 18,4 MDF HS 802U в колір* FD</t>
  </si>
  <si>
    <t>Фасад Акрил TopX1800 високоглянцевий GL-802U сірий шовк, товщина 18,4 мм, основа - МДФ, зворотня сторона – високоміцне покриття  HS 802U в колір</t>
  </si>
  <si>
    <t>GL-803U AS графіт 18,4 MDF HS 803U в колір* FD</t>
  </si>
  <si>
    <t>Фасад Акрил TopX1800 високоглянцевий GL-803U графіт, товщина 18,4 мм, основа - МДФ, зворотня сторона – високоміцне покриття  HS 803U в колір</t>
  </si>
  <si>
    <t>GL-804U AS кварцевий 18,4 MDF HS 804U в колір* FD</t>
  </si>
  <si>
    <t>Фасад Акрил TopX1800 високоглянцевий GL-804U кварцевий, товщина 18,4 мм, основа - МДФ, зворотня сторона – високоміцне покриття  HS 804U в колір</t>
  </si>
  <si>
    <t>ME-401U AS небесно-бірюзовий 18,4  MDF HS 401U в колір* FD</t>
  </si>
  <si>
    <t>Фасад Акрил TopX1800 металік ME-401U небесно-бірюзовий, товщина 18,4 мм, основа - МДФ, зворотня сторона – високоміцне покриття  HS 401U в колір</t>
  </si>
  <si>
    <t>ME-805U AS платинум 18,4 MDF HS 805U в колір* FD</t>
  </si>
  <si>
    <t>Фасад Акрил TopX1800 металік ME-805U платинум, товщина 18,4 мм, основа - МДФ, зворотня сторона – високоміцне покриття  HS 805U в колір</t>
  </si>
  <si>
    <t>ME-806U AS чорна перлина 18,4 MDF HS 806U в колір* FD</t>
  </si>
  <si>
    <t>Фасад Акрил TopX1800 металік ME-806U чорна перлина, товщина 18,4 мм, основа - МДФ, зворотня сторона – високоміцне покриття  HS 806U в колір</t>
  </si>
  <si>
    <t>MM-806U AS чорна перлина 18,4 MDF HS 806U в колір *FD</t>
  </si>
  <si>
    <t>Фасад Акрил TopX1800 глибокий матовий металік MM-806U чорна перлина, товщина 18,4 мм, основа - МДФ, зворотня сторона – високоміцне покриття  HS 806U в колір</t>
  </si>
  <si>
    <t>MT-AF-201U AS жасмин 18,4 MDF HS 201U в колір* FD</t>
  </si>
  <si>
    <t>Фасад Акрил TopX1800 глибокий матовий MT-AF-201U жасмин, товщина 18,4 мм, основа - МДФ, зворотня сторона – високоміцне покриття  HS 201U в колір</t>
  </si>
  <si>
    <t>MT-AF-202U AS мокко 18,4 MDF HS 202U в колір* FD</t>
  </si>
  <si>
    <t>Фасад Акрил TopX1800 глибокий матовий MT-AF-202U мокко, товщина 18,4 мм, основа - МДФ, зворотня сторона – високоміцне покриття  HS 202U в колір</t>
  </si>
  <si>
    <t>MT-AF-301U AS кам'яна троянда 18,4 MDF HS 301U в колір* FD</t>
  </si>
  <si>
    <t>Фасад Акрил TopX1800 глибокий матовий MT-AF-301U кам'яна троянда, товщина 18,4 мм, основа - МДФ, зворотня сторона – високоміцне покриття  HS 301U в колір</t>
  </si>
  <si>
    <t>MT-AF-501U AS меркурій 18,4 MDF HS 501U в колір* FD</t>
  </si>
  <si>
    <t>Фасад Акрил TopX1800 глибокий матовий MT-AF-501U AS меркурій, товщина 18,4 мм, основа - МДФ, зворотня сторона – високоміцне покриття  HS 501U в колір</t>
  </si>
  <si>
    <t>MT-AF-502U AS гріджио модерн 18,4 MDF HS 502U в колір* FD</t>
  </si>
  <si>
    <t>Фасад Акрил TopX1800 глибокий матовий MT-AF-502U AS гріджио модерн, товщина 18,4 мм, основа - МДФ, зворотня сторона – високоміцне покриття  HS 502U в колір</t>
  </si>
  <si>
    <t>MT-AF-801U AS лісовий вовк 18,4 MDF HS 801U в колір* FD</t>
  </si>
  <si>
    <t>Фасад Акрил TopX1800 глибокий матовий MT-AF-801U лісовий вовк, товщина 18,4 мм, основа - МДФ, зворотня сторона – високоміцне покриття  HS 801U в колір</t>
  </si>
  <si>
    <t>MT-AF-802U AS сірий шовк 18,4 MDF HS 802U в колір* FD</t>
  </si>
  <si>
    <t>Фасад Акрил TopX1800 глибокий матовий MT-AF-802U сірий шовк, товщина 18,4 мм, основа - МДФ, зворотня сторона – високоміцне покриття  HS 802U в колір</t>
  </si>
  <si>
    <t>MT-AF-803U AS графіт 18,4 MDF HS 803U в колір* FD</t>
  </si>
  <si>
    <t>Фасад Акрил TopX1800 глибокий матовий MT-AF-803U графіт, товщина 18,4 мм, основа - МДФ, зворотня сторона – високоміцне покриття  HS 803U в колір</t>
  </si>
  <si>
    <t>MT-AF-804U AS кварцевий 18,4 MDF HS 804U в колір* FD</t>
  </si>
  <si>
    <t>Фасад Акрил TopX1800 глибокий матовий MT-AF-804U кварцевий, товщина 18,4 мм, основа - МДФ, зворотня сторона – високоміцне покриття  HS 804U в колір</t>
  </si>
  <si>
    <t xml:space="preserve">РО174117   </t>
  </si>
  <si>
    <t>74269045</t>
  </si>
  <si>
    <t xml:space="preserve">РО174118   </t>
  </si>
  <si>
    <t>74269069</t>
  </si>
  <si>
    <t xml:space="preserve">РО174119   </t>
  </si>
  <si>
    <t>74269083</t>
  </si>
  <si>
    <t xml:space="preserve">РО174120   </t>
  </si>
  <si>
    <t>74269106</t>
  </si>
  <si>
    <t xml:space="preserve">РО174121   </t>
  </si>
  <si>
    <t>74269120</t>
  </si>
  <si>
    <t xml:space="preserve">РО174122   </t>
  </si>
  <si>
    <t>74269144</t>
  </si>
  <si>
    <t xml:space="preserve">РО174123   </t>
  </si>
  <si>
    <t>74269168</t>
  </si>
  <si>
    <t xml:space="preserve">РО174124   </t>
  </si>
  <si>
    <t>74269182</t>
  </si>
  <si>
    <t xml:space="preserve">РО174136   </t>
  </si>
  <si>
    <t>74269427</t>
  </si>
  <si>
    <t xml:space="preserve">РО174137   </t>
  </si>
  <si>
    <t>74269441</t>
  </si>
  <si>
    <t xml:space="preserve">РО174134   </t>
  </si>
  <si>
    <t>74269380</t>
  </si>
  <si>
    <t xml:space="preserve">РО174135   </t>
  </si>
  <si>
    <t>74269403</t>
  </si>
  <si>
    <t xml:space="preserve">РО174125   </t>
  </si>
  <si>
    <t>74269205</t>
  </si>
  <si>
    <t xml:space="preserve">РО174126   </t>
  </si>
  <si>
    <t>74269229</t>
  </si>
  <si>
    <t xml:space="preserve">РО174127   </t>
  </si>
  <si>
    <t>74269243</t>
  </si>
  <si>
    <t xml:space="preserve">РО174128   </t>
  </si>
  <si>
    <t>74269267</t>
  </si>
  <si>
    <t xml:space="preserve">РО174129   </t>
  </si>
  <si>
    <t>74269281</t>
  </si>
  <si>
    <t xml:space="preserve">РО174130   </t>
  </si>
  <si>
    <t>74269304</t>
  </si>
  <si>
    <t xml:space="preserve">РО174131   </t>
  </si>
  <si>
    <t>74269328</t>
  </si>
  <si>
    <t xml:space="preserve">РО174132   </t>
  </si>
  <si>
    <t>74269342</t>
  </si>
  <si>
    <t xml:space="preserve">РО174133   </t>
  </si>
  <si>
    <t>74269366</t>
  </si>
  <si>
    <t>GL-201U AS жасмин 2800x1300x18,4 MDF HS 201U в колір *DP</t>
  </si>
  <si>
    <t>GL-202U AS мокко 2800x1300x18,4 MDF HS 202U в колір *DP</t>
  </si>
  <si>
    <t>GL-301U AS кам'яна троянда 2800x1300x18,4 MDF HS 301U в колір *DP</t>
  </si>
  <si>
    <t>GL-501U AS меркурій 2800x1300x18,4 MDF HS 501U в колір *DP</t>
  </si>
  <si>
    <t>GL-801U AS лісовий вовк 2800x1300x18,4 MDF HS 801U в колір *DP</t>
  </si>
  <si>
    <t>GL-802U AS сірий шовк 2800x1300x18,4 MDF HS 802U в колір *DP</t>
  </si>
  <si>
    <t>GL-803U AS графіт 2800x1300x18,4 MDF HS 803U в колір *DP</t>
  </si>
  <si>
    <t>GL-804U AS кварцевий 2800x1300x18,4 MDF HS 804U в колір *DP</t>
  </si>
  <si>
    <t>ME-401U AS небесно-бірюзовий 2800x1300x18,4 MDF HS 401U в колір *DP</t>
  </si>
  <si>
    <t>ME-805U AS платинум 2800x1300x18,4 MDF HS 805U в колір *DP</t>
  </si>
  <si>
    <t>ME-806U AS чорна перлина 2800x1300x18,4 MDF HS 806U в колір *DP</t>
  </si>
  <si>
    <t>MM-806U AS чорна перлина 2800x1300x18,4 MDF HS 806U в колір *DP</t>
  </si>
  <si>
    <t>MT-AF-201U AS жасмин 2800x1300x18,4 MDF HS 201U в колір *DP</t>
  </si>
  <si>
    <t>MT-AF-202U AS мокко 2800x1300x18,4 MDF HS 202U в колір *DP</t>
  </si>
  <si>
    <t>MT-AF-301U AS кам'яна троянда 2800x1300x18,4 MDF HS 301U в колір *DP</t>
  </si>
  <si>
    <t>MT-AF-501U AS меркурій 2800x1300x18,4 MDF HS 501U в колір *DP</t>
  </si>
  <si>
    <t>MT-AF-502U AS гріджио модерн 2800x1300x18,4 MDF HS 502U в колір *DP</t>
  </si>
  <si>
    <t>MT-AF-801U AS лісовий вовк 2800x1300x18,4 MDF HS 801U в колір *DP</t>
  </si>
  <si>
    <t>MT-AF-803U AS графіт 2800x1300x18,4 MDF HS 803U в колір *DP</t>
  </si>
  <si>
    <t>MT-AF-802U AS сірий шовк 2800x1300x18,4 MDF HS 802U в колір *DP</t>
  </si>
  <si>
    <t>MT-AF-804U AS кварцевий 2800x1300x18,4 MDF HS 804U в колір *DP</t>
  </si>
  <si>
    <t>Фасад PVC глянцева GL-0003U SL крижана кава, товщина 17,9 мм, основа - МДФ, зворотня сторона – Білий RAL 9016</t>
  </si>
  <si>
    <t>ME-203U AS шампань 18,4  MDF HS 203U в колір* FD</t>
  </si>
  <si>
    <t>Фасад Акрил TopX1800 металік ME-203U шампань, товщина 18,4 мм, основа - МДФ, зворотня сторона – високоміцне покриття  HS 203U в колір</t>
  </si>
  <si>
    <t>MM-203U AS бронза 18,4 MDF HS 203U в колір*FD</t>
  </si>
  <si>
    <t>Фасад Акрил TopX1800 високоглянцевий металік MM-203U бронза, товщина 18,4 мм, основа - МДФ, зворотня сторона – високоміцне покриття  HS 203U в колір</t>
  </si>
  <si>
    <t>MM-204U AS бронза 18,4 MDF HS 204U в колір* FD</t>
  </si>
  <si>
    <t>Фасад Акрил TopX1800 глибокий матовий металік MM-204U бронза, товщина 18,4 мм, основа - МДФ, зворотня сторона – високоміцне покриття  HS 204U в колір</t>
  </si>
  <si>
    <t>MT-AF-205U AS капучіно 18,4  MDF HS 205U в колір* FD</t>
  </si>
  <si>
    <t>Фасад Акрил TopX1800 глибокий матовий MT-AF-205U капучіно, товщина 18,4 мм, основа - МДФ, зворотня сторона – високоміцне покриття  HS 205U в колір</t>
  </si>
  <si>
    <t>MT-AF-303U AS евкаліпт 18,4  MDF HS 303U в колір* FD</t>
  </si>
  <si>
    <t>Фасад Акрил TopX1800 глибокий матовий MT-AF-303U евкаліпт, товщина 18,4 мм, основа - МДФ, зворотня сторона – високоміцне покриття  HS 303U в колір</t>
  </si>
  <si>
    <t>ME-203U AS шампань 2800x1300x18,4 MDF HS 203U в колір *DP</t>
  </si>
  <si>
    <t>MM-203U AS бронза 2800x1300x18,4 MDF HS 203U в колір *DP</t>
  </si>
  <si>
    <t>MM-204U AS бронза 2800x1300x18,4 MDF HS 204U в колір *DP</t>
  </si>
  <si>
    <t>MT-AF-205U AS капучіно 2800x1300x18,4 MDF HS 205U в колір *DP</t>
  </si>
  <si>
    <t>MT-AF-303U AS евкаліпт 2800x1300x18,4 MDF HS 303U в колір *DP</t>
  </si>
  <si>
    <t>РО176345</t>
  </si>
  <si>
    <t>РО176346</t>
  </si>
  <si>
    <t>РО176347</t>
  </si>
  <si>
    <t>РО176348</t>
  </si>
  <si>
    <t>РО176349</t>
  </si>
  <si>
    <t>Idea LuxeForm</t>
  </si>
  <si>
    <t>Декоративна панель idea LuxeForm FN-021 iS Дуб карамель, текстурний, основа - МДФ, зворотня сторона – FN-021 iS Дуб карамель, товщина 17,7 мм, довжина 2800 мм, ширина 1300 мм</t>
  </si>
  <si>
    <t>Декоративна панель idea LuxeForm FN-022 iS Бук альпійський, текстурний, основа - МДФ, зворотня сторона – FN-022 iS Бук альпійський, товщина 17,7 мм, довжина 2800 мм, ширина 1300 мм</t>
  </si>
  <si>
    <t>Декоративна панель idea LuxeForm FN-023 iS Ясен королівський, текстурний, основа - МДФ, зворотня сторона – FN-023 iS Ясен королівський, товщина 17,7 мм, довжина 2800 мм, ширина 1300 мм</t>
  </si>
  <si>
    <t>Декоративна панель idea LuxeForm FN-024 iS В'яз сірий, текстурний, основа - МДФ, зворотня сторона – FN-024 iS В'яз сірий, товщина 17,7 мм, довжина 2800 мм, ширина 1300 мм</t>
  </si>
  <si>
    <t>Декоративна панель idea LuxeForm FN-025 iS Клен гірський, текстурний, основа - МДФ, зворотня сторона – FN-025 iS Клен гірський, товщина 17,7 мм, довжина 2800 мм, ширина 1300 мм</t>
  </si>
  <si>
    <t>Декоративна панель idea LuxeForm FN-026 iS Дуб піщаний, текстурний, основа - МДФ, зворотня сторона – FN-026 iS Дуб піщаний, товщина 17,7 мм, довжина 2800 мм, ширина 1300 мм</t>
  </si>
  <si>
    <t>Декоративна панель idea LuxeForm FN-027 iS Дуб золотистий, текстурний, основа - МДФ, зворотня сторона – FN-027 iS Дуб золотистий, товщина 17,7 мм, довжина 2800 мм, ширина 1300 мм</t>
  </si>
  <si>
    <t>Декоративна панель idea LuxeForm FN-051 iS Вогняний бетон, текстурний, основа - МДФ, зворотня сторона – FN-051 iS Вогняний бетон, товщина 17,7 мм, довжина 2800 мм, ширина 1300 мм</t>
  </si>
  <si>
    <t>Декоративна панель idea LuxeForm FN-052 iS Багамський камінь, текстурний, основа - МДФ, зворотня сторона – FN-052 iS Багамський камінь, товщина 17,7 мм, довжина 2800 мм, ширина 1300 мм</t>
  </si>
  <si>
    <t>Декоративна панель idea LuxeForm GL-01 iS Маршмелоу,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</si>
  <si>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GL-010 iS Сульфур,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</si>
  <si>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GL-011 iS Аріан,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</si>
  <si>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GL-012 iS Розмарин,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</si>
  <si>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GL-013 iS Аквамарин,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</si>
  <si>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GL-014 iS Чорничний,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</si>
  <si>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GL-015 iS Чорний трюфель,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</si>
  <si>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GL-02 iS Пломбір,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</si>
  <si>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GL-03 iS Айворі,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</si>
  <si>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GL-04 iS Бешамель,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</si>
  <si>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GL-05 iS Крем,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</si>
  <si>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GL-06 iS Лате,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</si>
  <si>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GL-07 iS Сірий мускус,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</si>
  <si>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GL-08 iS Какао,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</si>
  <si>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GL-09 iS Тауп-грей, високоглянцевий, основа - МДФ, зворотня сторона – високоміцне покриття в колір, товщина 17,7 мм, довжина 2800 мм, ширина 1300 мм</t>
  </si>
  <si>
    <t>Декоративна панель idea LuxeForm MET-016 iS Алюміній,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</si>
  <si>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MET-017 iS Платина,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</si>
  <si>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MET-018 iS Бронза,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</si>
  <si>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MET-019 iS Червона мідь,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</si>
  <si>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MET-020 iS Оксид, метал, основа - МДФ, зворотня сторона – високоміцне покриття в колір, товщина 17,7 мм, довжина 2800 мм, ширина 1300 мм</t>
  </si>
  <si>
    <t>Декоративна панель idea LuxeForm MT-01 iS Маршмелоу,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</si>
  <si>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MT-010 iS Сульфур,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</si>
  <si>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MT-011 iS Аріан,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</si>
  <si>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MT-012 iS Розмарин,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</si>
  <si>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MT-013 iS Аквамарин,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</si>
  <si>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MT-014 iS Чорничний,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</si>
  <si>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MT-015 iS Чорний трюфель,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</si>
  <si>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MT-02 iS Пломбір,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</si>
  <si>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MT-03 iS Айворі, ультраматовий, основа - МДФ, зворотня сторона – високоміцне покриття в колір, товщина 17,7 мм, довжина 2800 мм, ширина 1300 мм</t>
  </si>
  <si>
    <t>Декоративна панель idea LuxeForm MT-04 iS Бешамель, ультраматовий, основа - МДФ, зворотня сторона – високоміцне покриття в колір, товщина 17,7 мм, довжина 2800 мм, ширина 1300 мм</t>
  </si>
  <si>
    <t xml:space="preserve">FN-021 </t>
  </si>
  <si>
    <t xml:space="preserve">FN-022 </t>
  </si>
  <si>
    <t xml:space="preserve">FN-023 </t>
  </si>
  <si>
    <t xml:space="preserve">FN-024 </t>
  </si>
  <si>
    <t xml:space="preserve">FN-025 </t>
  </si>
  <si>
    <t xml:space="preserve">FN-026 </t>
  </si>
  <si>
    <t xml:space="preserve">FN-027 </t>
  </si>
  <si>
    <t xml:space="preserve">FN-051 </t>
  </si>
  <si>
    <t xml:space="preserve">FN-052 </t>
  </si>
  <si>
    <t xml:space="preserve">GL-01 </t>
  </si>
  <si>
    <t xml:space="preserve">GL-010 </t>
  </si>
  <si>
    <t xml:space="preserve">GL-011 </t>
  </si>
  <si>
    <t xml:space="preserve">GL-012 </t>
  </si>
  <si>
    <t xml:space="preserve">GL-013 </t>
  </si>
  <si>
    <t xml:space="preserve">GL-014 </t>
  </si>
  <si>
    <t xml:space="preserve">GL-015 </t>
  </si>
  <si>
    <t xml:space="preserve">GL-02 </t>
  </si>
  <si>
    <t xml:space="preserve">GL-03 </t>
  </si>
  <si>
    <t xml:space="preserve">GL-04 </t>
  </si>
  <si>
    <t xml:space="preserve">GL-05 </t>
  </si>
  <si>
    <t xml:space="preserve">GL-06 </t>
  </si>
  <si>
    <t xml:space="preserve">GL-07 </t>
  </si>
  <si>
    <t xml:space="preserve">GL-08 </t>
  </si>
  <si>
    <t xml:space="preserve">GL-09 </t>
  </si>
  <si>
    <t xml:space="preserve">MT-01 </t>
  </si>
  <si>
    <t xml:space="preserve">MT-010 </t>
  </si>
  <si>
    <t xml:space="preserve">MT-011 </t>
  </si>
  <si>
    <t xml:space="preserve">MT-012 </t>
  </si>
  <si>
    <t xml:space="preserve">MT-013 </t>
  </si>
  <si>
    <t xml:space="preserve">MT-014 </t>
  </si>
  <si>
    <t xml:space="preserve">MT-015 </t>
  </si>
  <si>
    <t xml:space="preserve">MT-02 </t>
  </si>
  <si>
    <t xml:space="preserve">MT-03 </t>
  </si>
  <si>
    <t xml:space="preserve">MT-04 </t>
  </si>
  <si>
    <t xml:space="preserve">MT-05 </t>
  </si>
  <si>
    <t xml:space="preserve">MT-06 </t>
  </si>
  <si>
    <t xml:space="preserve">MT-07 </t>
  </si>
  <si>
    <t xml:space="preserve">MT-08 </t>
  </si>
  <si>
    <t xml:space="preserve">MT-09 </t>
  </si>
  <si>
    <t xml:space="preserve">Дуб золотистий </t>
  </si>
  <si>
    <t xml:space="preserve">Аквамарин </t>
  </si>
  <si>
    <t xml:space="preserve">Чорничний </t>
  </si>
  <si>
    <t>Дуб карамель</t>
  </si>
  <si>
    <t>Бук альпійський</t>
  </si>
  <si>
    <t>Ясен королівський</t>
  </si>
  <si>
    <t>В'яз сірий</t>
  </si>
  <si>
    <t>Клен гірський</t>
  </si>
  <si>
    <t>Дуб піщаний</t>
  </si>
  <si>
    <t>Вогняний бетон</t>
  </si>
  <si>
    <t>Багамський камінь</t>
  </si>
  <si>
    <t>Маршмелоу</t>
  </si>
  <si>
    <t>Сульфур</t>
  </si>
  <si>
    <t>Аріан</t>
  </si>
  <si>
    <t>Розмарин</t>
  </si>
  <si>
    <t>Аквамарин</t>
  </si>
  <si>
    <t>Чорний трюфель</t>
  </si>
  <si>
    <t>Пломбір</t>
  </si>
  <si>
    <t>Айворі</t>
  </si>
  <si>
    <t>Бешамель</t>
  </si>
  <si>
    <t>Крем</t>
  </si>
  <si>
    <t>Лате</t>
  </si>
  <si>
    <t>Сірий мускус</t>
  </si>
  <si>
    <t>Какао</t>
  </si>
  <si>
    <t>Тауп-грей</t>
  </si>
  <si>
    <t>Чорничний</t>
  </si>
  <si>
    <t>FN</t>
  </si>
  <si>
    <t>idea LuxeForm</t>
  </si>
  <si>
    <t>FN-021 iS Дуб карамель, 17,7 MDF iS FN-021 iS Дуб карамель *FD</t>
  </si>
  <si>
    <t>FN-022 iS Бук альпійський, 17,7 MDF iS FN-022 iS Бук альпійський *FD</t>
  </si>
  <si>
    <t>FN-023 iS Ясен королівський, 17,7 MDF iS FN-023 iS Ясен королівський *FD</t>
  </si>
  <si>
    <t>FN-024 iS В'яз сірий, 17,7 MDF iS FN-024 iS В'яз сірий *FD</t>
  </si>
  <si>
    <t>FN-025 iS Клен гірський, 17,7 MDF iS FN-025 iS Клен гірський *FD</t>
  </si>
  <si>
    <t>FN-026 iS Дуб піщаний, 17,7 MDF iS FN-026 iS Дуб піщаний *FD</t>
  </si>
  <si>
    <t>FN-027 iS Дуб золотистий, 17,7 MDF iS FN-027 iS Дуб золотистий *FD</t>
  </si>
  <si>
    <t>FN-051 iS Вогняний бетон, 17,7 MDF iS FN-051 iS Вогняний бетон *FD</t>
  </si>
  <si>
    <t>FN-052 iS Багамський камінь, 17,7 MDF iS FN-052 iS Багамський камінь *FD</t>
  </si>
  <si>
    <t>GL-01 iS Маршмелоу, 17,7 MDF iS в колір *FD</t>
  </si>
  <si>
    <t>GL-010 iS Сульфур, 17,7 MDF iS в колір *FD</t>
  </si>
  <si>
    <t>GL-011 iS Аріан, 17,7 MDF iS в колір *FD</t>
  </si>
  <si>
    <t>GL-012 iS Розмарин, 17,7 MDF iS в колір *FD</t>
  </si>
  <si>
    <t>GL-013 iS Аквамарин, 17,7 MDF iS в колір *FD</t>
  </si>
  <si>
    <t>GL-014 iS Чорничний, 17,7 MDF iS в колір *FD</t>
  </si>
  <si>
    <t>GL-015 iS Чорний трюфель, 17,7 MDF iS в колір *FD</t>
  </si>
  <si>
    <t>GL-02 iS Пломбір, 17,7 MDF iS в колір *FD</t>
  </si>
  <si>
    <t>GL-03 iS Айворі, 17,7 MDF iS в колір *FD</t>
  </si>
  <si>
    <t>GL-04 iS Бешамель, 17,7 MDF iS в колір *FD</t>
  </si>
  <si>
    <t>GL-05 iS Крем, 17,7 MDF iS в колір *FD</t>
  </si>
  <si>
    <t>GL-06 iS Лате, 17,7 MDF iS в колір *FD</t>
  </si>
  <si>
    <t>GL-07 iS Сірий мускус, 17,7 MDF iS в колір *FD</t>
  </si>
  <si>
    <t>GL-08 iS Какао, 17,7 MDF iS в колір *FD</t>
  </si>
  <si>
    <t>GL-09 iS Тауп-грей, 17,7 MDF iS в колір *FD</t>
  </si>
  <si>
    <t>MT-01 iS Маршмелоу, 17,7 MDF iS в колір *FD</t>
  </si>
  <si>
    <t>MT-010 iS Сульфур, 17,7 MDF iS в колір *FD</t>
  </si>
  <si>
    <t>MT-011 iS Аріан, 17,7 MDF iS в колір *FD</t>
  </si>
  <si>
    <t>MT-012 iS Розмарин, 17,7 MDF iS в колір *FD</t>
  </si>
  <si>
    <t>MT-013 iS Аквамарин, 17,7 MDF iS в колір *FD</t>
  </si>
  <si>
    <t>MT-014 iS Чорничний, 17,7 MDF iS в колір *FD</t>
  </si>
  <si>
    <t>MT-015 iS Чорний трюфель, 17,7 MDF iS в колір *FD</t>
  </si>
  <si>
    <t>MT-02 iS Пломбір, 17,7 MDF iS в колір *FD</t>
  </si>
  <si>
    <t>MT-03 iS Айворі, 17,7 MDF iS в колір *FD</t>
  </si>
  <si>
    <t>MT-04 iS Бешамель, 17,7 MDF iS в колір *FD</t>
  </si>
  <si>
    <t>MT-05 iS Крем, 17,7 MDF iS в колір *FD</t>
  </si>
  <si>
    <t>MT-06 iS Лате, 17,7 MDF iS в колір *FD</t>
  </si>
  <si>
    <t>MT-07 iS Сірий мускус, 17,7 MDF iS в колір *FD</t>
  </si>
  <si>
    <t>MT-08 iS Какао, 17,7 MDF iS в колір *FD</t>
  </si>
  <si>
    <t>MT-09 iS Тауп-грей, 17,7 MDF iS в колір *FD</t>
  </si>
  <si>
    <t>Фасад idea LuxeForm текстурний FN-021 iS Дуб карамель, товщина 17,7 мм, основа - МДФ, зворотня сторона FN-021 iS Дуб карамель</t>
  </si>
  <si>
    <t>Фасад idea LuxeForm текстурний FN-022 iS Бук альпійський, товщина 17,7 мм, основа - МДФ, зворотня сторона FN-022 iS Бук альпійський</t>
  </si>
  <si>
    <t>Фасад idea LuxeForm текстурний FN-023 iS Ясен королівський, товщина 17,7 мм, основа - МДФ, зворотня сторона FN-023 iS Ясен королівський</t>
  </si>
  <si>
    <t>Фасад idea LuxeForm текстурний FN-024 iS В'яз сірий, товщина 17,7 мм, основа - МДФ, зворотня сторона FN-024 iS В'яз сірий</t>
  </si>
  <si>
    <t>Фасад idea LuxeForm текстурний FN-025 iS Клен гірський, товщина 17,7 мм, основа - МДФ, зворотня сторона FN-025 iS Клен гірський</t>
  </si>
  <si>
    <t>Фасад idea LuxeForm текстурний FN-026 iS Дуб піщаний, товщина 17,7 мм, основа - МДФ, зворотня сторона FN-026 iS Дуб піщаний</t>
  </si>
  <si>
    <t>Фасад idea LuxeForm текстурний FN-027 iS Дуб золотистий, товщина 17,7 мм, основа - МДФ, зворотня сторона FN-027 iS Дуб золотистий</t>
  </si>
  <si>
    <t>Фасад idea LuxeForm текстурний FN-051 iS Вогняний бетон, товщина 17,7 мм, основа - МДФ, зворотня сторона FN-051 iS Вогняний бетон</t>
  </si>
  <si>
    <t>Фасад idea LuxeForm текстурний FN-052 iS Багамський камінь, товщина 17,7 мм, основа - МДФ, зворотня сторона FN-052 iS Багамський камінь</t>
  </si>
  <si>
    <t>Фасад idea LuxeForm високоглянцевий GL-01 iS Маршмелоу, товщина 17,7 мм, основа - МДФ, зворотня сторона в колір</t>
  </si>
  <si>
    <t>Фасад idea LuxeForm високоглянцевий GL-010 iS Сульфур, товщина 17,7 мм, основа - МДФ, зворотня сторона в колір</t>
  </si>
  <si>
    <t>Фасад idea LuxeForm високоглянцевий GL-011 iS Аріан, товщина 17,7 мм, основа - МДФ, зворотня сторона в колір</t>
  </si>
  <si>
    <t>Фасад idea LuxeForm високоглянцевий GL-012 iS Розмарин, товщина 17,7 мм, основа - МДФ, зворотня сторона в колір</t>
  </si>
  <si>
    <t>Фасад idea LuxeForm високоглянцевий GL-013 iS Аквамарин, товщина 17,7 мм, основа - МДФ, зворотня сторона в колір</t>
  </si>
  <si>
    <t>Фасад idea LuxeForm високоглянцевий GL-014 iS Чорничний, товщина 17,7 мм, основа - МДФ, зворотня сторона в колір</t>
  </si>
  <si>
    <t>Фасад idea LuxeForm високоглянцевий GL-015 iS Чорний трюфель, товщина 17,7 мм, основа - МДФ, зворотня сторона в колір</t>
  </si>
  <si>
    <t>Фасад idea LuxeForm високоглянцевий GL-02 iS Пломбір, товщина 17,7 мм, основа - МДФ, зворотня сторона в колір</t>
  </si>
  <si>
    <t>Фасад idea LuxeForm високоглянцевий GL-03 iS Айворі, товщина 17,7 мм, основа - МДФ, зворотня сторона в колір</t>
  </si>
  <si>
    <t>Фасад idea LuxeForm високоглянцевий GL-04 iS Бешамель, товщина 17,7 мм, основа - МДФ, зворотня сторона в колір</t>
  </si>
  <si>
    <t>Фасад idea LuxeForm високоглянцевий GL-05 iS Крем, товщина 17,7 мм, основа - МДФ, зворотня сторона в колір</t>
  </si>
  <si>
    <t>Фасад idea LuxeForm високоглянцевий GL-06 iS Лате, товщина 17,7 мм, основа - МДФ, зворотня сторона в колір</t>
  </si>
  <si>
    <t>Фасад idea LuxeForm високоглянцевий GL-07 iS Сірий мускус, товщина 17,7 мм, основа - МДФ, зворотня сторона в колір</t>
  </si>
  <si>
    <t>Фасад idea LuxeForm високоглянцевий GL-08 iS Какао, товщина 17,7 мм, основа - МДФ, зворотня сторона в колір</t>
  </si>
  <si>
    <t>Фасад idea LuxeForm високоглянцевий GL-09 iS Тауп-грей, товщина 17,7 мм, основа - МДФ, зворотня сторона в колір</t>
  </si>
  <si>
    <t>Фасад idea LuxeForm ультраматовий MT-01 iS Маршмелоу, товщина 17,7 мм, основа - МДФ, зворотня сторона в колір</t>
  </si>
  <si>
    <t>Фасад idea LuxeForm ультраматовий MT-010 iS Сульфур, товщина 17,7 мм, основа - МДФ, зворотня сторона в колір</t>
  </si>
  <si>
    <t>Фасад idea LuxeForm ультраматовий MT-011 iS Аріан, товщина 17,7 мм, основа - МДФ, зворотня сторона в колір</t>
  </si>
  <si>
    <t>Фасад idea LuxeForm ультраматовий MT-012 iS Розмарин, товщина 17,7 мм, основа - МДФ, зворотня сторона в колір</t>
  </si>
  <si>
    <t>Фасад idea LuxeForm ультраматовий MT-013 iS Аквамарин, товщина 17,7 мм, основа - МДФ, зворотня сторона в колір</t>
  </si>
  <si>
    <t>Фасад idea LuxeForm ультраматовий MT-014 iS Чорничний, товщина 17,7 мм, основа - МДФ, зворотня сторона в колір</t>
  </si>
  <si>
    <t>Фасад idea LuxeForm ультраматовий MT-015 iS Чорний трюфель, товщина 17,7 мм, основа - МДФ, зворотня сторона в колір</t>
  </si>
  <si>
    <t>Фасад idea LuxeForm ультраматовий MT-02 iS Пломбір, товщина 17,7 мм, основа - МДФ, зворотня сторона в колір</t>
  </si>
  <si>
    <t>Фасад idea LuxeForm ультраматовий MT-03 iS Айворі, товщина 17,7 мм, основа - МДФ, зворотня сторона в колір</t>
  </si>
  <si>
    <t>Фасад idea LuxeForm ультраматовий MT-04 iS Бешамель, товщина 17,7 мм, основа - МДФ, зворотня сторона в колір</t>
  </si>
  <si>
    <t>Фасад idea LuxeForm ультраматовий MT-05 iS Крем, товщина 17,7 мм, основа - МДФ, зворотня сторона в колір</t>
  </si>
  <si>
    <t>Фасад idea LuxeForm ультраматовий MT-06 iS Лате, товщина 17,7 мм, основа - МДФ, зворотня сторона в колір</t>
  </si>
  <si>
    <t>Фасад idea LuxeForm ультраматовий MT-07 iS Сірий мускус, товщина 17,7 мм, основа - МДФ, зворотня сторона в колір</t>
  </si>
  <si>
    <t>Фасад idea LuxeForm ультраматовий MT-08 iS Какао, товщина 17,7 мм, основа - МДФ, зворотня сторона в колір</t>
  </si>
  <si>
    <t>Фасад idea LuxeForm ультраматовий MT-09 iS Тауп-грей, товщина 17,7 мм, основа - МДФ, зворотня сторона в колір</t>
  </si>
  <si>
    <t xml:space="preserve">РО176120   </t>
  </si>
  <si>
    <t xml:space="preserve">РО176121   </t>
  </si>
  <si>
    <t xml:space="preserve">РО176122   </t>
  </si>
  <si>
    <t xml:space="preserve">РО176123   </t>
  </si>
  <si>
    <t xml:space="preserve">РО176124   </t>
  </si>
  <si>
    <t xml:space="preserve">РО176411   </t>
  </si>
  <si>
    <t xml:space="preserve">РО176412   </t>
  </si>
  <si>
    <t xml:space="preserve">РО176125   </t>
  </si>
  <si>
    <t xml:space="preserve">РО176126   </t>
  </si>
  <si>
    <t xml:space="preserve">РО176086   </t>
  </si>
  <si>
    <t xml:space="preserve">РО176104   </t>
  </si>
  <si>
    <t xml:space="preserve">РО176106   </t>
  </si>
  <si>
    <t xml:space="preserve">РО176108   </t>
  </si>
  <si>
    <t xml:space="preserve">РО176110   </t>
  </si>
  <si>
    <t xml:space="preserve">РО176112   </t>
  </si>
  <si>
    <t xml:space="preserve">РО176114   </t>
  </si>
  <si>
    <t xml:space="preserve">РО176088   </t>
  </si>
  <si>
    <t xml:space="preserve">РО176090   </t>
  </si>
  <si>
    <t xml:space="preserve">РО176092   </t>
  </si>
  <si>
    <t xml:space="preserve">РО176094   </t>
  </si>
  <si>
    <t xml:space="preserve">РО176096   </t>
  </si>
  <si>
    <t xml:space="preserve">РО176098   </t>
  </si>
  <si>
    <t xml:space="preserve">РО176100   </t>
  </si>
  <si>
    <t xml:space="preserve">РО176102   </t>
  </si>
  <si>
    <t xml:space="preserve">РО176085   </t>
  </si>
  <si>
    <t xml:space="preserve">РО176103   </t>
  </si>
  <si>
    <t xml:space="preserve">РО176105   </t>
  </si>
  <si>
    <t xml:space="preserve">РО176107   </t>
  </si>
  <si>
    <t xml:space="preserve">РО176109   </t>
  </si>
  <si>
    <t xml:space="preserve">РО176111   </t>
  </si>
  <si>
    <t xml:space="preserve">РО176113   </t>
  </si>
  <si>
    <t xml:space="preserve">РО176087   </t>
  </si>
  <si>
    <t xml:space="preserve">РО176089   </t>
  </si>
  <si>
    <t xml:space="preserve">РО176091   </t>
  </si>
  <si>
    <t xml:space="preserve">РО176093   </t>
  </si>
  <si>
    <t xml:space="preserve">РО176095   </t>
  </si>
  <si>
    <t xml:space="preserve">РО176097   </t>
  </si>
  <si>
    <t xml:space="preserve">РО176099   </t>
  </si>
  <si>
    <t xml:space="preserve">РО176101   </t>
  </si>
  <si>
    <t xml:space="preserve">Decor </t>
  </si>
  <si>
    <t>РО176086   </t>
  </si>
  <si>
    <t>РО176104   </t>
  </si>
  <si>
    <t>РО176106   </t>
  </si>
  <si>
    <t>РО176108   </t>
  </si>
  <si>
    <t>РО176110   </t>
  </si>
  <si>
    <t>РО176112   </t>
  </si>
  <si>
    <t>РО176114   </t>
  </si>
  <si>
    <t>74296089</t>
  </si>
  <si>
    <t>74296096</t>
  </si>
  <si>
    <t>74296102</t>
  </si>
  <si>
    <t>74296119</t>
  </si>
  <si>
    <t>74296126</t>
  </si>
  <si>
    <t>74298632</t>
  </si>
  <si>
    <t>74298649</t>
  </si>
  <si>
    <t>74296133</t>
  </si>
  <si>
    <t>74296140</t>
  </si>
  <si>
    <t>74295747</t>
  </si>
  <si>
    <t>74295921</t>
  </si>
  <si>
    <t>74295945</t>
  </si>
  <si>
    <t>74295969</t>
  </si>
  <si>
    <t>74295983</t>
  </si>
  <si>
    <t>74296003</t>
  </si>
  <si>
    <t>74296027</t>
  </si>
  <si>
    <t>74295761</t>
  </si>
  <si>
    <t>74295785</t>
  </si>
  <si>
    <t>74295808</t>
  </si>
  <si>
    <t>74295822</t>
  </si>
  <si>
    <t>74295846</t>
  </si>
  <si>
    <t>74295860</t>
  </si>
  <si>
    <t>74295884</t>
  </si>
  <si>
    <t>74295907</t>
  </si>
  <si>
    <t>74295730</t>
  </si>
  <si>
    <t>74295914</t>
  </si>
  <si>
    <t>74295938</t>
  </si>
  <si>
    <t>74295952</t>
  </si>
  <si>
    <t>74295976</t>
  </si>
  <si>
    <t>74295990</t>
  </si>
  <si>
    <t>74296010</t>
  </si>
  <si>
    <t>74295754</t>
  </si>
  <si>
    <t>74295778</t>
  </si>
  <si>
    <t>74295792</t>
  </si>
  <si>
    <t>74295815</t>
  </si>
  <si>
    <t>74295839</t>
  </si>
  <si>
    <t>74295853</t>
  </si>
  <si>
    <t>74295877</t>
  </si>
  <si>
    <t>74295891</t>
  </si>
  <si>
    <t>FN-021 iS Дуб карамель 2800x1300x17,7 MDF FN-021 iS Дуб карамель *DP</t>
  </si>
  <si>
    <t>FN-022 iS Бук альпійський 2800x1300x17,7 MDF FN-022 iS Бук альпійський *DP</t>
  </si>
  <si>
    <t>FN-023 iS Ясен королівський 2800x1300x17,7 MDF FN-023 iS Ясен королівський *DP</t>
  </si>
  <si>
    <t>FN-024 iS В'яз сірий 2800x1300x17,7 MDF FN-024 iS В'яз сірий *DP</t>
  </si>
  <si>
    <t>FN-025 iS Клен гірський 2800x1300x17,7 MDF FN-025 iS Клен гірський *DP</t>
  </si>
  <si>
    <t>FN-026 iS Дуб піщаний 2800x1300x17,7 MDF FN-026 iS Дуб піщаний *DP</t>
  </si>
  <si>
    <t>FN-027 iS Дуб золотистий 2800x1300x17,7 MDF FN-027 iS Дуб золотистий *DP</t>
  </si>
  <si>
    <t>FN-051 iS Вогняний бетон 2800x1300x17,7 MDF FN-051 iS Вогняний бетон *DP</t>
  </si>
  <si>
    <t>FN-052 iS Багамський камінь 2800x1300x17,7 MDF FN-052 iS Багамський камінь *DP</t>
  </si>
  <si>
    <t>GL-01 iS Маршмелоу 2800x1300x17,7 MDF iS в колір *DP</t>
  </si>
  <si>
    <t>GL-010 iS Сульфур 2800x1300x17,7 MDF iS в колір *DP</t>
  </si>
  <si>
    <t>GL-011 iS Аріан 2800x1300x17,7 MDF iS в колір *DP</t>
  </si>
  <si>
    <t>GL-012 iS Розмарин 2800x1300x17,7 MDF iS в колір *DP</t>
  </si>
  <si>
    <t>GL-013 iS Аквамарин 2800x1300x17,7 MDF iS в колір *DP</t>
  </si>
  <si>
    <t>GL-014 iS Чорничний 2800x1300x17,7 MDF iS в колір *DP</t>
  </si>
  <si>
    <t>GL-015 iS Чорний трюфель 2800x1300x17,7 MDF iS в колір *DP</t>
  </si>
  <si>
    <t>GL-02 iS Пломбір 2800x1300x17,7 MDF iS в колір *DP</t>
  </si>
  <si>
    <t>GL-03 iS Айворі 2800x1300x17,7 MDF iS в колір *DP</t>
  </si>
  <si>
    <t>GL-04 iS Бешамель 2800x1300x17,7 MDF iS в колір *DP</t>
  </si>
  <si>
    <t>GL-05 iS Крем 2800x1300x17,7 MDF iS в колір *DP</t>
  </si>
  <si>
    <t>GL-06 iS Лате 2800x1300x17,7 MDF iS в колір *DP</t>
  </si>
  <si>
    <t>GL-07 iS Сірий мускус 2800x1300x17,7 MDF iS в колір *DP</t>
  </si>
  <si>
    <t>GL-08 iS Какао 2800x1300x17,7 MDF iS в колір *DP</t>
  </si>
  <si>
    <t>GL-09 iS Тауп-грей 2800x1300x17,7 MDF iS в колір *DP</t>
  </si>
  <si>
    <t>MT-01 iS Маршмелоу 2800x1300x17,7 MDF iS в колір *DP</t>
  </si>
  <si>
    <t>MT-010 iS Сульфур 2800x1300x17,7 MDF iS в колір *DP</t>
  </si>
  <si>
    <t>MT-011 iS Аріан 2800x1300x17,7 MDF iS в колір *DP</t>
  </si>
  <si>
    <t>MT-012 iS Розмарин 2800x1300x17,7 MDF iS в колір *DP</t>
  </si>
  <si>
    <t>MT-013 iS Аквамарин 2800x1300x17,7 MDF iS в колір *DP</t>
  </si>
  <si>
    <t>MT-014 iS Чорничний 2800x1300x17,7 MDF iS в колір *DP</t>
  </si>
  <si>
    <t>MT-015 iS Чорний трюфель 2800x1300x17,7 MDF iS в колір *DP</t>
  </si>
  <si>
    <t>MT-02 iS Пломбір 2800x1300x17,7 MDF iS в колір *DP</t>
  </si>
  <si>
    <t>MT-03 iS Айворі 2800x1300x17,7 MDF iS в колір *DP</t>
  </si>
  <si>
    <t>MT-04 iS Бешамель 2800x1300x17,7 MDF iS в колір *DP</t>
  </si>
  <si>
    <t>MT-05 iS Крем 2800x1300x17,7 MDF iS в колір *DP</t>
  </si>
  <si>
    <t>MT-06 iS Лате 2800x1300x17,7 MDF iS в колір *DP</t>
  </si>
  <si>
    <t>MT-07 iS Сірий мускус 2800x1300x17,7 MDF iS в колір *DP</t>
  </si>
  <si>
    <t>MT-08 iS Какао 2800x1300x17,7 MDF iS в колір *DP</t>
  </si>
  <si>
    <t>MT-09 iS Тауп-грей 2800x1300x17,7 MDF iS в колір *DP</t>
  </si>
  <si>
    <t>GL-403U AS небесний оксамит 18,4 MDF HS 403U в колір *FD</t>
  </si>
  <si>
    <t>Фасад Акрил TopX1800 високоглянцевий GL-403U небесний оксамит, товщина 18,4 мм, основа - МДФ, зворотня сторона – високоміцне покриття  HS 403U в колір</t>
  </si>
  <si>
    <t>MT-AF-403U AS небесний оксамит 18,4  MDF HS 403U в колір* FD</t>
  </si>
  <si>
    <t>Фасад Акрил TopX1800 глибокий матовий MT-AF-403U небесний оксамит, товщина 18,4 мм, основа - МДФ, зворотня сторона – високоміцне покриття  HS 403U в колір</t>
  </si>
  <si>
    <t>MT-AF-500U AS океан 18,4  MDF HS 500U в колір* FD</t>
  </si>
  <si>
    <t>Фасад Акрил TopX1800 глибокий матовий MT-AF-500U AS океан, товщина 18,4 мм, основа - МДФ, зворотня сторона – високоміцне покриття  HS 500U в колір</t>
  </si>
  <si>
    <t>GL-403U AS небесний оксамит 2800x1300x18,4 MDF HS 403U в колір *DP</t>
  </si>
  <si>
    <t>MT-AF-403U AS небесний оксамит 2800x1300x18,4 MDF HS 403U в колір *DP</t>
  </si>
  <si>
    <t>MT-AF-500U AS океан 2800x1300x18,4 MDF HS 500U в колір *DP</t>
  </si>
  <si>
    <t xml:space="preserve">РО181790   </t>
  </si>
  <si>
    <t xml:space="preserve">РО181438   </t>
  </si>
  <si>
    <t xml:space="preserve">РО181450   </t>
  </si>
  <si>
    <t>MT-AF-307U AS марсала 18,4  MDF HS 000U біле* FD</t>
  </si>
  <si>
    <t>Фасад Акрил TopX1800 глибокий матовий MT-AF-307U марсала, товщина 18,4 мм, основа - МДФ, зворотня сторона – високоміцне покриття  HS 000U біле</t>
  </si>
  <si>
    <t>MT-AF-307U AS Марсала 2800x1300x18,4 MDF HS 000U білий *DP</t>
  </si>
  <si>
    <t>MT-AF-307U</t>
  </si>
  <si>
    <t>Марсала</t>
  </si>
  <si>
    <t>MT-AF-307</t>
  </si>
  <si>
    <t>марсала</t>
  </si>
  <si>
    <t xml:space="preserve">РО181747   </t>
  </si>
  <si>
    <t xml:space="preserve">MT-AF-307U  MDF HS 000U </t>
  </si>
  <si>
    <t>Замовлення №</t>
  </si>
  <si>
    <t>_________</t>
  </si>
  <si>
    <t>ПІБ Замовника:</t>
  </si>
  <si>
    <t>Телефон:</t>
  </si>
  <si>
    <t xml:space="preserve">Дата прийому замовлення: </t>
  </si>
  <si>
    <t>Знижка</t>
  </si>
  <si>
    <t>Дата виготовлення:</t>
  </si>
  <si>
    <t xml:space="preserve">БЛАНК ЗАМОВЛЕННЯ ФАСАДІВ 
IDEA Luxeform, Acryl, Crystaline, Smartline, HPL </t>
  </si>
  <si>
    <t>IDEA LuxeForm</t>
  </si>
  <si>
    <t>https://interplit.com.ua</t>
  </si>
  <si>
    <t>Виберіть декор фасаду зі списку:                                              (артикул, колір, товщина)</t>
  </si>
  <si>
    <t>Сшивка</t>
  </si>
  <si>
    <t>5 Тип крайкування
(варіант №)</t>
  </si>
  <si>
    <t>6 Сторона ручки профільної
(варіант №)</t>
  </si>
  <si>
    <r>
      <t xml:space="preserve">7 Сторона отворів </t>
    </r>
    <r>
      <rPr>
        <sz val="11"/>
        <color rgb="FFFF0000"/>
        <rFont val="Calibri"/>
        <family val="2"/>
        <charset val="204"/>
      </rPr>
      <t>(варіант №)</t>
    </r>
  </si>
  <si>
    <r>
      <t xml:space="preserve">Габаритні розміри фасадів </t>
    </r>
    <r>
      <rPr>
        <b/>
        <sz val="11"/>
        <color rgb="FFFF0000"/>
        <rFont val="Calibri"/>
        <family val="2"/>
        <charset val="204"/>
      </rPr>
      <t>(з урахуванням крайки)</t>
    </r>
  </si>
  <si>
    <t>Примітка/Ескізи (Нескв.фрез., свердління виконується після поклейки ПВХ)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</si>
</sst>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#,##0.000"/>
    <numFmt numFmtId="166" formatCode="#,##0.0"/>
  </numFmts>
  <fonts count="86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</font>
    <font>
      <sz val="8.25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0"/>
      <name val="Arial Cyr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3"/>
      <color rgb="FF767171"/>
      <name val="Calibri"/>
      <family val="2"/>
      <charset val="204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4"/>
      <color rgb="FFFF0000"/>
      <name val="Calibri"/>
      <family val="2"/>
      <charset val="204"/>
    </font>
    <font>
      <b/>
      <vertAlign val="superscript"/>
      <sz val="11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3"/>
      <color rgb="FFFF0000"/>
      <name val="Calibri"/>
      <family val="2"/>
      <charset val="204"/>
    </font>
    <font>
      <b/>
      <sz val="12"/>
      <color rgb="FF767171"/>
      <name val="Calibri"/>
      <family val="2"/>
      <charset val="204"/>
    </font>
    <font>
      <sz val="11"/>
      <color rgb="FF767171"/>
      <name val="Calibri"/>
      <family val="2"/>
      <charset val="204"/>
    </font>
    <font>
      <sz val="14"/>
      <color rgb="FF767171"/>
      <name val="Calibri"/>
      <family val="2"/>
      <charset val="204"/>
    </font>
    <font>
      <sz val="10"/>
      <color rgb="FF767171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4"/>
      <color rgb="FF767171"/>
      <name val="Calibri"/>
      <family val="2"/>
      <charset val="204"/>
    </font>
    <font>
      <b/>
      <u/>
      <sz val="14"/>
      <color rgb="FF76717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0.5"/>
      <name val="Calibri"/>
      <family val="2"/>
      <charset val="204"/>
    </font>
    <font>
      <sz val="10.5"/>
      <color rgb="FF000000"/>
      <name val="Calibri"/>
      <family val="2"/>
      <charset val="204"/>
    </font>
    <font>
      <b/>
      <sz val="10.5"/>
      <name val="Calibri"/>
      <family val="2"/>
      <charset val="204"/>
    </font>
    <font>
      <vertAlign val="superscript"/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u/>
      <sz val="14"/>
      <color rgb="FFFFFFFF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0"/>
      <color rgb="FF0070C0"/>
      <name val="Arial"/>
      <family val="2"/>
      <charset val="204"/>
    </font>
    <font>
      <b/>
      <i/>
      <sz val="36"/>
      <color rgb="FF0070C0"/>
      <name val="Calibri"/>
      <family val="2"/>
      <charset val="204"/>
    </font>
    <font>
      <sz val="18"/>
      <name val="Arial"/>
      <family val="2"/>
      <charset val="204"/>
    </font>
    <font>
      <sz val="18"/>
      <color rgb="FF0070C0"/>
      <name val="Arial"/>
      <family val="2"/>
      <charset val="204"/>
    </font>
    <font>
      <sz val="24"/>
      <name val="Arial"/>
      <family val="2"/>
      <charset val="204"/>
    </font>
    <font>
      <b/>
      <sz val="14"/>
      <color rgb="FF0070C0"/>
      <name val="Calibri"/>
      <family val="2"/>
      <charset val="204"/>
    </font>
    <font>
      <sz val="24"/>
      <color rgb="FF0070C0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name val="Arial"/>
      <family val="2"/>
      <charset val="204"/>
    </font>
    <font>
      <b/>
      <sz val="10.5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8"/>
      <color rgb="FFFF0000"/>
      <name val="Calibri"/>
      <family val="2"/>
      <charset val="204"/>
    </font>
    <font>
      <sz val="10"/>
      <color rgb="FFFF0000"/>
      <name val="Arial"/>
      <family val="2"/>
      <charset val="204"/>
    </font>
    <font>
      <sz val="8"/>
      <color rgb="FF00B0F0"/>
      <name val="Calibri"/>
      <family val="2"/>
      <charset val="204"/>
    </font>
    <font>
      <sz val="11"/>
      <name val="Arial"/>
      <family val="2"/>
      <charset val="204"/>
    </font>
    <font>
      <sz val="8"/>
      <name val="Calibri"/>
      <family val="2"/>
      <charset val="204"/>
    </font>
    <font>
      <b/>
      <sz val="12"/>
      <color rgb="FF0070C0"/>
      <name val="Calibri"/>
      <family val="2"/>
      <charset val="204"/>
    </font>
    <font>
      <b/>
      <sz val="10"/>
      <color rgb="FF0070C0"/>
      <name val="Arial"/>
      <family val="2"/>
      <charset val="204"/>
    </font>
    <font>
      <b/>
      <sz val="11"/>
      <color rgb="FF0070C0"/>
      <name val="Calibri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 Narrow"/>
      <family val="2"/>
      <charset val="204"/>
    </font>
    <font>
      <sz val="10.5"/>
      <color rgb="FF000000"/>
      <name val="Arial"/>
      <family val="2"/>
      <charset val="204"/>
    </font>
    <font>
      <sz val="10"/>
      <color rgb="FF00B0F0"/>
      <name val="Arial"/>
      <family val="2"/>
      <charset val="204"/>
    </font>
    <font>
      <b/>
      <sz val="12"/>
      <color rgb="FF00B0F0"/>
      <name val="Calibri"/>
      <family val="2"/>
      <charset val="204"/>
    </font>
    <font>
      <sz val="12"/>
      <color rgb="FF00B0F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sz val="28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</font>
    <font>
      <sz val="8"/>
      <color indexed="8"/>
      <name val="Microsoft Sans Serif"/>
      <family val="2"/>
    </font>
    <font>
      <sz val="9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rgb="FFDAE3F3"/>
        <bgColor rgb="FFDEEBF7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EEBF7"/>
        <bgColor rgb="FFDAE3F3"/>
      </patternFill>
    </fill>
    <fill>
      <patternFill patternType="solid">
        <fgColor rgb="FFE2F0D9"/>
        <bgColor rgb="FFEDEDED"/>
      </patternFill>
    </fill>
    <fill>
      <patternFill patternType="solid">
        <fgColor rgb="FFB4C7E7"/>
        <bgColor rgb="FF9DC3E6"/>
      </patternFill>
    </fill>
    <fill>
      <patternFill patternType="solid">
        <fgColor rgb="FFF8CBAD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FFE699"/>
        <bgColor rgb="FFFFEB9C"/>
      </patternFill>
    </fill>
    <fill>
      <patternFill patternType="solid">
        <fgColor rgb="FFBDD7EE"/>
        <bgColor rgb="FFB4C7E7"/>
      </patternFill>
    </fill>
    <fill>
      <patternFill patternType="solid">
        <fgColor rgb="FFC5E0B4"/>
        <bgColor rgb="FFD9D9D9"/>
      </patternFill>
    </fill>
    <fill>
      <patternFill patternType="solid">
        <fgColor rgb="FF8FAADC"/>
        <bgColor rgb="FF9DC3E6"/>
      </patternFill>
    </fill>
    <fill>
      <patternFill patternType="solid">
        <fgColor rgb="FFF4B183"/>
        <bgColor rgb="FFF8CBAD"/>
      </patternFill>
    </fill>
    <fill>
      <patternFill patternType="solid">
        <fgColor rgb="FFC9C9C9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9DC3E6"/>
        <bgColor rgb="FFB4C7E7"/>
      </patternFill>
    </fill>
    <fill>
      <patternFill patternType="solid">
        <fgColor rgb="FFA9D18E"/>
        <bgColor rgb="FFC5E0B4"/>
      </patternFill>
    </fill>
    <fill>
      <patternFill patternType="solid">
        <fgColor rgb="FFFFEB9C"/>
        <bgColor rgb="FFFFE699"/>
      </patternFill>
    </fill>
    <fill>
      <patternFill patternType="solid">
        <fgColor rgb="FFFFFFCC"/>
        <bgColor rgb="FFFFF2CC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B0FEFE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BDBDB"/>
      </patternFill>
    </fill>
    <fill>
      <patternFill patternType="solid">
        <fgColor rgb="FFFF3333"/>
        <bgColor rgb="FFFF0000"/>
      </patternFill>
    </fill>
    <fill>
      <patternFill patternType="solid">
        <fgColor rgb="FFA6A6A6"/>
        <bgColor rgb="FFB2B2B2"/>
      </patternFill>
    </fill>
    <fill>
      <patternFill patternType="solid">
        <fgColor rgb="FFFFFF00"/>
        <bgColor rgb="FFFFD966"/>
      </patternFill>
    </fill>
    <fill>
      <patternFill patternType="solid">
        <fgColor rgb="FFBFBFBF"/>
        <bgColor rgb="FFC9C9C9"/>
      </patternFill>
    </fill>
    <fill>
      <patternFill patternType="solid">
        <fgColor rgb="FFB0FEFE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F2F2"/>
      </patternFill>
    </fill>
    <fill>
      <patternFill patternType="solid">
        <fgColor theme="9" tint="0.59999389629810485"/>
        <bgColor rgb="FFFFD96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DC3E6"/>
      </patternFill>
    </fill>
    <fill>
      <patternFill patternType="solid">
        <fgColor theme="5" tint="0.59999389629810485"/>
        <bgColor rgb="FFFFD96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8CBAD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2F2F2"/>
      </patternFill>
    </fill>
    <fill>
      <patternFill patternType="solid">
        <fgColor theme="0"/>
        <bgColor rgb="FFDAE3F3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9" fontId="4" fillId="0" borderId="0" applyBorder="0" applyProtection="0"/>
    <xf numFmtId="0" fontId="42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6" borderId="0" applyBorder="0" applyProtection="0"/>
    <xf numFmtId="0" fontId="3" fillId="17" borderId="0" applyBorder="0" applyProtection="0"/>
    <xf numFmtId="0" fontId="3" fillId="18" borderId="0" applyBorder="0" applyProtection="0"/>
    <xf numFmtId="0" fontId="3" fillId="19" borderId="0" applyBorder="0" applyProtection="0"/>
    <xf numFmtId="0" fontId="4" fillId="0" borderId="0"/>
    <xf numFmtId="0" fontId="5" fillId="20" borderId="0" applyBorder="0" applyProtection="0"/>
    <xf numFmtId="0" fontId="4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9" fillId="0" borderId="0"/>
    <xf numFmtId="0" fontId="4" fillId="21" borderId="1" applyProtection="0"/>
    <xf numFmtId="0" fontId="4" fillId="21" borderId="1" applyProtection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</cellStyleXfs>
  <cellXfs count="738">
    <xf numFmtId="0" fontId="0" fillId="0" borderId="0" xfId="0"/>
    <xf numFmtId="0" fontId="13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1" fontId="10" fillId="0" borderId="0" xfId="0" applyNumberFormat="1" applyFont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14" fillId="0" borderId="0" xfId="0" applyFont="1" applyProtection="1"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6" fillId="22" borderId="2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horizontal="right"/>
      <protection hidden="1"/>
    </xf>
    <xf numFmtId="0" fontId="18" fillId="24" borderId="2" xfId="0" applyFont="1" applyFill="1" applyBorder="1" applyAlignment="1" applyProtection="1">
      <alignment horizontal="left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 wrapText="1"/>
      <protection hidden="1"/>
    </xf>
    <xf numFmtId="4" fontId="18" fillId="24" borderId="2" xfId="0" applyNumberFormat="1" applyFont="1" applyFill="1" applyBorder="1" applyAlignment="1" applyProtection="1">
      <alignment horizontal="center" vertical="center"/>
      <protection hidden="1"/>
    </xf>
    <xf numFmtId="4" fontId="17" fillId="0" borderId="0" xfId="0" applyNumberFormat="1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4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25" borderId="2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left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2" fillId="0" borderId="0" xfId="0" applyFont="1" applyAlignment="1" applyProtection="1">
      <alignment horizontal="center" wrapText="1"/>
      <protection hidden="1"/>
    </xf>
    <xf numFmtId="1" fontId="22" fillId="0" borderId="0" xfId="0" applyNumberFormat="1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8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/>
      <protection hidden="1"/>
    </xf>
    <xf numFmtId="2" fontId="16" fillId="24" borderId="2" xfId="0" applyNumberFormat="1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vertical="top" wrapText="1"/>
      <protection hidden="1"/>
    </xf>
    <xf numFmtId="0" fontId="18" fillId="5" borderId="6" xfId="0" applyFont="1" applyFill="1" applyBorder="1" applyAlignment="1" applyProtection="1">
      <alignment vertical="top" wrapText="1"/>
      <protection hidden="1"/>
    </xf>
    <xf numFmtId="0" fontId="18" fillId="0" borderId="6" xfId="0" applyFont="1" applyBorder="1" applyAlignment="1" applyProtection="1">
      <alignment vertical="top" wrapText="1"/>
      <protection hidden="1"/>
    </xf>
    <xf numFmtId="1" fontId="16" fillId="22" borderId="2" xfId="0" applyNumberFormat="1" applyFont="1" applyFill="1" applyBorder="1" applyAlignment="1" applyProtection="1">
      <alignment horizontal="center" vertical="center" wrapText="1"/>
      <protection hidden="1"/>
    </xf>
    <xf numFmtId="0" fontId="31" fillId="22" borderId="7" xfId="0" applyFont="1" applyFill="1" applyBorder="1" applyAlignment="1" applyProtection="1">
      <alignment horizontal="center" vertical="center" wrapText="1"/>
      <protection hidden="1"/>
    </xf>
    <xf numFmtId="0" fontId="16" fillId="22" borderId="7" xfId="0" applyFont="1" applyFill="1" applyBorder="1" applyAlignment="1" applyProtection="1">
      <alignment horizontal="center" vertical="center" wrapText="1"/>
      <protection hidden="1"/>
    </xf>
    <xf numFmtId="49" fontId="16" fillId="22" borderId="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2" xfId="0" applyFont="1" applyBorder="1" applyAlignment="1" applyProtection="1">
      <alignment horizontal="center" vertical="center"/>
      <protection hidden="1"/>
    </xf>
    <xf numFmtId="1" fontId="12" fillId="2" borderId="8" xfId="29" applyNumberFormat="1" applyFont="1" applyFill="1" applyBorder="1" applyAlignment="1" applyProtection="1">
      <alignment horizontal="center" vertical="center" wrapText="1"/>
      <protection locked="0"/>
    </xf>
    <xf numFmtId="1" fontId="34" fillId="23" borderId="2" xfId="0" applyNumberFormat="1" applyFont="1" applyFill="1" applyBorder="1" applyAlignment="1" applyProtection="1">
      <alignment horizontal="center" vertical="center"/>
      <protection locked="0"/>
    </xf>
    <xf numFmtId="0" fontId="33" fillId="23" borderId="2" xfId="0" applyFont="1" applyFill="1" applyBorder="1" applyAlignment="1" applyProtection="1">
      <alignment horizontal="center"/>
      <protection locked="0"/>
    </xf>
    <xf numFmtId="0" fontId="33" fillId="24" borderId="2" xfId="0" applyFont="1" applyFill="1" applyBorder="1" applyAlignment="1" applyProtection="1">
      <alignment horizontal="center"/>
      <protection locked="0"/>
    </xf>
    <xf numFmtId="165" fontId="33" fillId="24" borderId="2" xfId="0" applyNumberFormat="1" applyFont="1" applyFill="1" applyBorder="1" applyAlignment="1" applyProtection="1">
      <alignment horizontal="center" vertical="center"/>
      <protection hidden="1"/>
    </xf>
    <xf numFmtId="4" fontId="33" fillId="24" borderId="2" xfId="0" applyNumberFormat="1" applyFont="1" applyFill="1" applyBorder="1" applyAlignment="1" applyProtection="1">
      <alignment horizontal="center" vertical="center"/>
      <protection hidden="1"/>
    </xf>
    <xf numFmtId="49" fontId="33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2" xfId="0" applyFont="1" applyBorder="1" applyAlignment="1" applyProtection="1">
      <alignment horizontal="center"/>
      <protection hidden="1"/>
    </xf>
    <xf numFmtId="165" fontId="10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/>
      <protection hidden="1"/>
    </xf>
    <xf numFmtId="0" fontId="33" fillId="2" borderId="2" xfId="0" applyFont="1" applyFill="1" applyBorder="1" applyAlignment="1" applyProtection="1">
      <alignment horizontal="center" vertical="center"/>
      <protection locked="0" hidden="1"/>
    </xf>
    <xf numFmtId="0" fontId="11" fillId="24" borderId="0" xfId="0" applyFont="1" applyFill="1" applyProtection="1">
      <protection hidden="1"/>
    </xf>
    <xf numFmtId="0" fontId="35" fillId="24" borderId="2" xfId="0" applyFont="1" applyFill="1" applyBorder="1" applyAlignment="1" applyProtection="1">
      <alignment horizontal="left" vertical="center"/>
      <protection locked="0"/>
    </xf>
    <xf numFmtId="1" fontId="16" fillId="24" borderId="9" xfId="29" applyNumberFormat="1" applyFont="1" applyFill="1" applyBorder="1" applyAlignment="1" applyProtection="1">
      <alignment vertical="center" wrapText="1"/>
      <protection locked="0"/>
    </xf>
    <xf numFmtId="1" fontId="16" fillId="24" borderId="10" xfId="29" applyNumberFormat="1" applyFont="1" applyFill="1" applyBorder="1" applyAlignment="1" applyProtection="1">
      <alignment vertical="center" wrapText="1"/>
      <protection locked="0"/>
    </xf>
    <xf numFmtId="1" fontId="16" fillId="24" borderId="8" xfId="29" applyNumberFormat="1" applyFont="1" applyFill="1" applyBorder="1" applyAlignment="1" applyProtection="1">
      <alignment vertical="center" wrapText="1"/>
      <protection locked="0"/>
    </xf>
    <xf numFmtId="4" fontId="35" fillId="24" borderId="2" xfId="0" applyNumberFormat="1" applyFont="1" applyFill="1" applyBorder="1" applyAlignment="1" applyProtection="1">
      <alignment horizontal="center" vertical="center"/>
      <protection hidden="1"/>
    </xf>
    <xf numFmtId="0" fontId="33" fillId="24" borderId="2" xfId="0" applyFont="1" applyFill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/>
      <protection hidden="1"/>
    </xf>
    <xf numFmtId="0" fontId="13" fillId="24" borderId="2" xfId="0" applyFont="1" applyFill="1" applyBorder="1" applyAlignment="1" applyProtection="1">
      <alignment horizontal="center" vertical="center"/>
      <protection hidden="1"/>
    </xf>
    <xf numFmtId="4" fontId="35" fillId="24" borderId="2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" fontId="33" fillId="0" borderId="0" xfId="0" applyNumberFormat="1" applyFont="1" applyAlignment="1" applyProtection="1">
      <alignment horizontal="left"/>
      <protection hidden="1"/>
    </xf>
    <xf numFmtId="49" fontId="10" fillId="0" borderId="0" xfId="0" applyNumberFormat="1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/>
      <protection hidden="1"/>
    </xf>
    <xf numFmtId="1" fontId="3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37" fillId="0" borderId="0" xfId="0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wrapText="1"/>
      <protection hidden="1"/>
    </xf>
    <xf numFmtId="1" fontId="38" fillId="0" borderId="0" xfId="0" applyNumberFormat="1" applyFont="1" applyAlignment="1" applyProtection="1">
      <alignment horizontal="center" wrapText="1"/>
      <protection hidden="1"/>
    </xf>
    <xf numFmtId="0" fontId="38" fillId="0" borderId="0" xfId="0" applyFont="1" applyAlignment="1" applyProtection="1">
      <alignment horizontal="left" wrapText="1"/>
      <protection hidden="1"/>
    </xf>
    <xf numFmtId="0" fontId="39" fillId="0" borderId="0" xfId="0" applyFont="1" applyAlignment="1" applyProtection="1">
      <alignment horizontal="center"/>
      <protection hidden="1"/>
    </xf>
    <xf numFmtId="49" fontId="39" fillId="0" borderId="0" xfId="0" applyNumberFormat="1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1" fontId="39" fillId="0" borderId="0" xfId="0" applyNumberFormat="1" applyFont="1" applyAlignment="1" applyProtection="1">
      <alignment horizontal="center"/>
      <protection hidden="1"/>
    </xf>
    <xf numFmtId="2" fontId="40" fillId="0" borderId="0" xfId="0" applyNumberFormat="1" applyFont="1" applyAlignment="1" applyProtection="1">
      <alignment horizontal="center" wrapText="1"/>
      <protection hidden="1"/>
    </xf>
    <xf numFmtId="0" fontId="40" fillId="0" borderId="0" xfId="0" applyFont="1" applyAlignment="1" applyProtection="1">
      <alignment horizontal="center"/>
      <protection hidden="1"/>
    </xf>
    <xf numFmtId="49" fontId="1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21" applyProtection="1">
      <protection hidden="1"/>
    </xf>
    <xf numFmtId="0" fontId="43" fillId="0" borderId="0" xfId="21" applyFont="1" applyProtection="1">
      <protection hidden="1"/>
    </xf>
    <xf numFmtId="0" fontId="44" fillId="0" borderId="0" xfId="21" applyFont="1" applyProtection="1">
      <protection hidden="1"/>
    </xf>
    <xf numFmtId="0" fontId="45" fillId="0" borderId="0" xfId="21" applyFont="1" applyProtection="1">
      <protection hidden="1"/>
    </xf>
    <xf numFmtId="0" fontId="46" fillId="0" borderId="0" xfId="21" applyFont="1" applyProtection="1">
      <protection hidden="1"/>
    </xf>
    <xf numFmtId="0" fontId="47" fillId="0" borderId="0" xfId="21" applyFont="1" applyProtection="1">
      <protection hidden="1"/>
    </xf>
    <xf numFmtId="0" fontId="12" fillId="0" borderId="0" xfId="21" applyFont="1" applyProtection="1">
      <protection hidden="1"/>
    </xf>
    <xf numFmtId="0" fontId="48" fillId="0" borderId="0" xfId="21" applyFont="1" applyProtection="1">
      <protection hidden="1"/>
    </xf>
    <xf numFmtId="0" fontId="49" fillId="0" borderId="0" xfId="21" applyFont="1" applyProtection="1">
      <protection hidden="1"/>
    </xf>
    <xf numFmtId="0" fontId="4" fillId="27" borderId="2" xfId="0" applyFont="1" applyFill="1" applyBorder="1" applyAlignment="1">
      <alignment horizontal="center" vertical="center" wrapText="1"/>
    </xf>
    <xf numFmtId="0" fontId="4" fillId="27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0" fillId="0" borderId="9" xfId="0" applyBorder="1"/>
    <xf numFmtId="0" fontId="0" fillId="0" borderId="2" xfId="0" applyBorder="1"/>
    <xf numFmtId="0" fontId="0" fillId="28" borderId="0" xfId="0" applyFill="1"/>
    <xf numFmtId="0" fontId="4" fillId="0" borderId="9" xfId="0" applyFont="1" applyBorder="1"/>
    <xf numFmtId="0" fontId="8" fillId="0" borderId="0" xfId="0" applyFont="1"/>
    <xf numFmtId="0" fontId="8" fillId="0" borderId="0" xfId="28" applyAlignment="1">
      <alignment horizontal="left" vertical="top" wrapText="1"/>
    </xf>
    <xf numFmtId="0" fontId="4" fillId="0" borderId="0" xfId="0" applyFont="1"/>
    <xf numFmtId="0" fontId="51" fillId="0" borderId="0" xfId="0" applyFont="1"/>
    <xf numFmtId="0" fontId="51" fillId="0" borderId="0" xfId="0" applyFont="1" applyAlignment="1">
      <alignment vertical="center"/>
    </xf>
    <xf numFmtId="0" fontId="51" fillId="0" borderId="2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/>
    <xf numFmtId="0" fontId="52" fillId="0" borderId="0" xfId="0" applyFont="1" applyAlignment="1">
      <alignment horizontal="left"/>
    </xf>
    <xf numFmtId="0" fontId="53" fillId="0" borderId="0" xfId="0" applyFont="1"/>
    <xf numFmtId="0" fontId="53" fillId="0" borderId="0" xfId="0" applyFont="1" applyAlignment="1">
      <alignment vertical="center"/>
    </xf>
    <xf numFmtId="0" fontId="54" fillId="29" borderId="16" xfId="0" applyFont="1" applyFill="1" applyBorder="1" applyAlignment="1">
      <alignment horizontal="center" vertical="center" wrapText="1"/>
    </xf>
    <xf numFmtId="0" fontId="0" fillId="29" borderId="17" xfId="0" applyFill="1" applyBorder="1" applyAlignment="1">
      <alignment horizontal="center" vertical="center" wrapText="1"/>
    </xf>
    <xf numFmtId="0" fontId="0" fillId="29" borderId="18" xfId="0" applyFill="1" applyBorder="1" applyAlignment="1">
      <alignment horizontal="center" vertical="center" wrapText="1"/>
    </xf>
    <xf numFmtId="0" fontId="54" fillId="29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5" fillId="0" borderId="2" xfId="0" applyFont="1" applyBorder="1"/>
    <xf numFmtId="0" fontId="55" fillId="0" borderId="2" xfId="0" applyFont="1" applyBorder="1" applyAlignment="1">
      <alignment horizontal="left"/>
    </xf>
    <xf numFmtId="0" fontId="56" fillId="0" borderId="20" xfId="0" applyFont="1" applyBorder="1"/>
    <xf numFmtId="0" fontId="17" fillId="0" borderId="9" xfId="0" applyFont="1" applyBorder="1"/>
    <xf numFmtId="0" fontId="57" fillId="13" borderId="16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0" fillId="0" borderId="21" xfId="0" applyBorder="1"/>
    <xf numFmtId="0" fontId="53" fillId="0" borderId="8" xfId="0" applyFont="1" applyBorder="1" applyAlignment="1">
      <alignment vertical="center"/>
    </xf>
    <xf numFmtId="0" fontId="55" fillId="0" borderId="9" xfId="0" applyFont="1" applyBorder="1"/>
    <xf numFmtId="0" fontId="56" fillId="0" borderId="22" xfId="0" applyFont="1" applyBorder="1"/>
    <xf numFmtId="0" fontId="17" fillId="0" borderId="23" xfId="0" applyFont="1" applyBorder="1"/>
    <xf numFmtId="0" fontId="54" fillId="0" borderId="7" xfId="0" applyFont="1" applyBorder="1" applyAlignment="1">
      <alignment horizontal="center" vertical="center"/>
    </xf>
    <xf numFmtId="0" fontId="0" fillId="0" borderId="24" xfId="0" applyBorder="1"/>
    <xf numFmtId="0" fontId="0" fillId="0" borderId="7" xfId="0" applyBorder="1"/>
    <xf numFmtId="0" fontId="0" fillId="0" borderId="23" xfId="0" applyBorder="1"/>
    <xf numFmtId="0" fontId="54" fillId="0" borderId="9" xfId="0" applyFont="1" applyBorder="1"/>
    <xf numFmtId="0" fontId="54" fillId="13" borderId="17" xfId="0" applyFont="1" applyFill="1" applyBorder="1" applyAlignment="1">
      <alignment horizontal="center" vertical="center"/>
    </xf>
    <xf numFmtId="0" fontId="0" fillId="13" borderId="18" xfId="0" applyFill="1" applyBorder="1"/>
    <xf numFmtId="0" fontId="0" fillId="13" borderId="17" xfId="0" applyFill="1" applyBorder="1"/>
    <xf numFmtId="0" fontId="0" fillId="13" borderId="25" xfId="0" applyFill="1" applyBorder="1"/>
    <xf numFmtId="0" fontId="55" fillId="13" borderId="9" xfId="0" applyFont="1" applyFill="1" applyBorder="1"/>
    <xf numFmtId="0" fontId="0" fillId="13" borderId="0" xfId="0" applyFill="1"/>
    <xf numFmtId="0" fontId="17" fillId="0" borderId="23" xfId="33" applyFont="1" applyBorder="1"/>
    <xf numFmtId="0" fontId="17" fillId="0" borderId="9" xfId="33" applyFont="1" applyBorder="1"/>
    <xf numFmtId="0" fontId="4" fillId="0" borderId="21" xfId="0" applyFont="1" applyBorder="1"/>
    <xf numFmtId="0" fontId="56" fillId="0" borderId="16" xfId="0" applyFont="1" applyBorder="1"/>
    <xf numFmtId="0" fontId="17" fillId="0" borderId="25" xfId="33" applyFont="1" applyBorder="1"/>
    <xf numFmtId="0" fontId="54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7" xfId="0" applyBorder="1"/>
    <xf numFmtId="0" fontId="0" fillId="0" borderId="25" xfId="0" applyBorder="1"/>
    <xf numFmtId="0" fontId="57" fillId="0" borderId="2" xfId="0" applyFont="1" applyBorder="1" applyAlignment="1">
      <alignment horizontal="left" vertical="center"/>
    </xf>
    <xf numFmtId="0" fontId="55" fillId="0" borderId="2" xfId="3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56" fillId="0" borderId="26" xfId="0" applyFont="1" applyBorder="1"/>
    <xf numFmtId="0" fontId="17" fillId="0" borderId="27" xfId="0" applyFont="1" applyBorder="1"/>
    <xf numFmtId="0" fontId="54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56" fillId="0" borderId="2" xfId="0" applyFont="1" applyBorder="1"/>
    <xf numFmtId="0" fontId="54" fillId="0" borderId="9" xfId="0" applyFont="1" applyBorder="1" applyAlignment="1">
      <alignment vertical="center"/>
    </xf>
    <xf numFmtId="0" fontId="56" fillId="0" borderId="8" xfId="0" applyFont="1" applyBorder="1" applyAlignment="1">
      <alignment horizontal="center" vertical="center"/>
    </xf>
    <xf numFmtId="0" fontId="56" fillId="0" borderId="7" xfId="0" applyFont="1" applyBorder="1"/>
    <xf numFmtId="0" fontId="54" fillId="0" borderId="23" xfId="0" applyFont="1" applyBorder="1" applyAlignment="1">
      <alignment vertical="center"/>
    </xf>
    <xf numFmtId="0" fontId="56" fillId="0" borderId="5" xfId="0" applyFont="1" applyBorder="1" applyAlignment="1">
      <alignment horizontal="center" vertical="center"/>
    </xf>
    <xf numFmtId="0" fontId="58" fillId="0" borderId="2" xfId="0" applyFont="1" applyBorder="1"/>
    <xf numFmtId="0" fontId="58" fillId="0" borderId="2" xfId="0" applyFont="1" applyBorder="1" applyAlignment="1">
      <alignment horizontal="left"/>
    </xf>
    <xf numFmtId="0" fontId="32" fillId="0" borderId="2" xfId="0" applyFont="1" applyBorder="1"/>
    <xf numFmtId="0" fontId="17" fillId="0" borderId="9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58" fillId="0" borderId="9" xfId="0" applyFont="1" applyBorder="1"/>
    <xf numFmtId="0" fontId="32" fillId="0" borderId="8" xfId="0" applyFont="1" applyBorder="1" applyAlignment="1">
      <alignment horizontal="center" vertical="center"/>
    </xf>
    <xf numFmtId="0" fontId="59" fillId="0" borderId="2" xfId="0" applyFont="1" applyBorder="1"/>
    <xf numFmtId="0" fontId="21" fillId="0" borderId="2" xfId="0" applyFont="1" applyBorder="1" applyAlignment="1">
      <alignment horizontal="center" vertical="center"/>
    </xf>
    <xf numFmtId="0" fontId="59" fillId="0" borderId="0" xfId="0" applyFont="1"/>
    <xf numFmtId="0" fontId="56" fillId="0" borderId="17" xfId="0" applyFont="1" applyBorder="1"/>
    <xf numFmtId="0" fontId="54" fillId="0" borderId="25" xfId="0" applyFont="1" applyBorder="1" applyAlignment="1">
      <alignment vertical="center"/>
    </xf>
    <xf numFmtId="0" fontId="56" fillId="0" borderId="19" xfId="0" applyFont="1" applyBorder="1" applyAlignment="1">
      <alignment horizontal="center" vertical="center"/>
    </xf>
    <xf numFmtId="0" fontId="60" fillId="0" borderId="2" xfId="0" applyFont="1" applyBorder="1"/>
    <xf numFmtId="0" fontId="7" fillId="0" borderId="2" xfId="32" applyBorder="1" applyAlignment="1">
      <alignment horizontal="left"/>
    </xf>
    <xf numFmtId="0" fontId="56" fillId="0" borderId="2" xfId="24" applyFont="1" applyBorder="1" applyAlignment="1">
      <alignment horizontal="left"/>
    </xf>
    <xf numFmtId="0" fontId="17" fillId="0" borderId="2" xfId="24" applyFont="1" applyBorder="1"/>
    <xf numFmtId="0" fontId="54" fillId="0" borderId="30" xfId="0" applyFont="1" applyBorder="1" applyAlignment="1">
      <alignment horizontal="center" vertical="center"/>
    </xf>
    <xf numFmtId="0" fontId="0" fillId="0" borderId="31" xfId="0" applyBorder="1"/>
    <xf numFmtId="0" fontId="61" fillId="0" borderId="2" xfId="0" applyFont="1" applyBorder="1"/>
    <xf numFmtId="0" fontId="61" fillId="0" borderId="2" xfId="0" applyFont="1" applyBorder="1" applyAlignment="1">
      <alignment horizontal="center"/>
    </xf>
    <xf numFmtId="0" fontId="61" fillId="0" borderId="2" xfId="0" applyFont="1" applyBorder="1" applyAlignment="1">
      <alignment horizontal="left"/>
    </xf>
    <xf numFmtId="0" fontId="60" fillId="0" borderId="9" xfId="0" applyFont="1" applyBorder="1"/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7" fillId="0" borderId="2" xfId="33" applyFont="1" applyBorder="1"/>
    <xf numFmtId="0" fontId="62" fillId="0" borderId="2" xfId="0" applyFont="1" applyBorder="1"/>
    <xf numFmtId="0" fontId="62" fillId="0" borderId="9" xfId="0" applyFont="1" applyBorder="1"/>
    <xf numFmtId="0" fontId="8" fillId="0" borderId="32" xfId="30" applyFont="1" applyBorder="1" applyAlignment="1">
      <alignment horizontal="left" vertical="top"/>
    </xf>
    <xf numFmtId="0" fontId="8" fillId="0" borderId="33" xfId="27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8" fillId="0" borderId="0" xfId="30" applyFont="1" applyAlignment="1">
      <alignment horizontal="left" vertical="top"/>
    </xf>
    <xf numFmtId="0" fontId="8" fillId="0" borderId="0" xfId="27" applyFont="1" applyAlignment="1">
      <alignment horizontal="left" vertical="top"/>
    </xf>
    <xf numFmtId="0" fontId="8" fillId="0" borderId="0" xfId="30" applyFont="1" applyAlignment="1">
      <alignment horizontal="left"/>
    </xf>
    <xf numFmtId="0" fontId="57" fillId="0" borderId="16" xfId="0" applyFont="1" applyBorder="1" applyAlignment="1">
      <alignment horizontal="center" vertical="center"/>
    </xf>
    <xf numFmtId="0" fontId="55" fillId="14" borderId="2" xfId="0" applyFont="1" applyFill="1" applyBorder="1"/>
    <xf numFmtId="0" fontId="7" fillId="14" borderId="0" xfId="0" applyFont="1" applyFill="1"/>
    <xf numFmtId="0" fontId="56" fillId="14" borderId="20" xfId="0" applyFont="1" applyFill="1" applyBorder="1"/>
    <xf numFmtId="0" fontId="8" fillId="14" borderId="33" xfId="27" applyFont="1" applyFill="1" applyBorder="1" applyAlignment="1">
      <alignment horizontal="left" vertical="top"/>
    </xf>
    <xf numFmtId="0" fontId="57" fillId="14" borderId="16" xfId="0" applyFont="1" applyFill="1" applyBorder="1" applyAlignment="1">
      <alignment horizontal="center" vertical="center"/>
    </xf>
    <xf numFmtId="0" fontId="0" fillId="14" borderId="2" xfId="0" applyFill="1" applyBorder="1"/>
    <xf numFmtId="0" fontId="0" fillId="14" borderId="31" xfId="0" applyFill="1" applyBorder="1"/>
    <xf numFmtId="0" fontId="54" fillId="14" borderId="2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63" fillId="14" borderId="8" xfId="0" applyFont="1" applyFill="1" applyBorder="1" applyAlignment="1">
      <alignment horizontal="center" vertical="center"/>
    </xf>
    <xf numFmtId="0" fontId="63" fillId="14" borderId="2" xfId="0" applyFont="1" applyFill="1" applyBorder="1" applyAlignment="1">
      <alignment horizontal="center" vertical="center"/>
    </xf>
    <xf numFmtId="0" fontId="64" fillId="14" borderId="2" xfId="0" applyFont="1" applyFill="1" applyBorder="1" applyAlignment="1">
      <alignment horizontal="center" vertical="center"/>
    </xf>
    <xf numFmtId="0" fontId="55" fillId="14" borderId="9" xfId="0" applyFont="1" applyFill="1" applyBorder="1"/>
    <xf numFmtId="0" fontId="56" fillId="14" borderId="0" xfId="0" applyFont="1" applyFill="1" applyAlignment="1">
      <alignment horizontal="center" vertical="center"/>
    </xf>
    <xf numFmtId="0" fontId="0" fillId="14" borderId="0" xfId="0" applyFill="1"/>
    <xf numFmtId="0" fontId="54" fillId="14" borderId="0" xfId="0" applyFont="1" applyFill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56" fillId="14" borderId="22" xfId="0" applyFont="1" applyFill="1" applyBorder="1"/>
    <xf numFmtId="0" fontId="65" fillId="14" borderId="8" xfId="0" applyFont="1" applyFill="1" applyBorder="1" applyAlignment="1">
      <alignment horizontal="center" vertical="center"/>
    </xf>
    <xf numFmtId="0" fontId="64" fillId="14" borderId="9" xfId="0" applyFont="1" applyFill="1" applyBorder="1" applyAlignment="1">
      <alignment horizontal="center" vertical="center"/>
    </xf>
    <xf numFmtId="0" fontId="8" fillId="14" borderId="0" xfId="27" applyFont="1" applyFill="1" applyAlignment="1">
      <alignment horizontal="left" vertical="top"/>
    </xf>
    <xf numFmtId="0" fontId="63" fillId="14" borderId="3" xfId="0" applyFont="1" applyFill="1" applyBorder="1" applyAlignment="1">
      <alignment horizontal="center" vertical="center"/>
    </xf>
    <xf numFmtId="0" fontId="63" fillId="14" borderId="30" xfId="0" applyFont="1" applyFill="1" applyBorder="1" applyAlignment="1">
      <alignment horizontal="center" vertical="center"/>
    </xf>
    <xf numFmtId="0" fontId="64" fillId="14" borderId="31" xfId="0" applyFont="1" applyFill="1" applyBorder="1" applyAlignment="1">
      <alignment horizontal="center" vertical="center"/>
    </xf>
    <xf numFmtId="0" fontId="7" fillId="0" borderId="0" xfId="0" applyFont="1"/>
    <xf numFmtId="0" fontId="63" fillId="0" borderId="3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4" fillId="0" borderId="31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4" fillId="0" borderId="24" xfId="0" applyFont="1" applyBorder="1"/>
    <xf numFmtId="0" fontId="55" fillId="0" borderId="30" xfId="0" applyFont="1" applyBorder="1" applyAlignment="1">
      <alignment horizontal="left"/>
    </xf>
    <xf numFmtId="0" fontId="56" fillId="0" borderId="30" xfId="0" applyFont="1" applyBorder="1"/>
    <xf numFmtId="0" fontId="55" fillId="0" borderId="0" xfId="0" applyFont="1"/>
    <xf numFmtId="0" fontId="0" fillId="0" borderId="30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28" borderId="25" xfId="0" applyFont="1" applyFill="1" applyBorder="1" applyAlignment="1">
      <alignment horizontal="left"/>
    </xf>
    <xf numFmtId="0" fontId="4" fillId="28" borderId="34" xfId="0" applyFont="1" applyFill="1" applyBorder="1" applyAlignment="1">
      <alignment horizontal="left"/>
    </xf>
    <xf numFmtId="0" fontId="4" fillId="28" borderId="19" xfId="0" applyFont="1" applyFill="1" applyBorder="1" applyAlignment="1">
      <alignment horizontal="left"/>
    </xf>
    <xf numFmtId="0" fontId="4" fillId="30" borderId="25" xfId="0" applyFont="1" applyFill="1" applyBorder="1" applyAlignment="1">
      <alignment horizontal="left"/>
    </xf>
    <xf numFmtId="0" fontId="4" fillId="30" borderId="34" xfId="0" applyFont="1" applyFill="1" applyBorder="1" applyAlignment="1">
      <alignment horizontal="left"/>
    </xf>
    <xf numFmtId="0" fontId="4" fillId="30" borderId="19" xfId="0" applyFont="1" applyFill="1" applyBorder="1" applyAlignment="1">
      <alignment horizontal="left"/>
    </xf>
    <xf numFmtId="0" fontId="4" fillId="13" borderId="25" xfId="0" applyFont="1" applyFill="1" applyBorder="1" applyAlignment="1">
      <alignment horizontal="left"/>
    </xf>
    <xf numFmtId="0" fontId="4" fillId="13" borderId="34" xfId="0" applyFont="1" applyFill="1" applyBorder="1" applyAlignment="1">
      <alignment horizontal="left"/>
    </xf>
    <xf numFmtId="0" fontId="0" fillId="0" borderId="0" xfId="0" applyAlignment="1">
      <alignment wrapText="1"/>
    </xf>
    <xf numFmtId="0" fontId="67" fillId="25" borderId="2" xfId="0" applyFont="1" applyFill="1" applyBorder="1" applyAlignment="1">
      <alignment horizontal="center" vertical="center" wrapText="1"/>
    </xf>
    <xf numFmtId="0" fontId="68" fillId="25" borderId="2" xfId="0" applyFont="1" applyFill="1" applyBorder="1" applyAlignment="1">
      <alignment horizontal="center" vertical="center" wrapText="1"/>
    </xf>
    <xf numFmtId="0" fontId="51" fillId="27" borderId="2" xfId="0" applyFont="1" applyFill="1" applyBorder="1" applyAlignment="1">
      <alignment horizontal="center" vertical="center" wrapText="1"/>
    </xf>
    <xf numFmtId="0" fontId="51" fillId="31" borderId="2" xfId="0" applyFont="1" applyFill="1" applyBorder="1" applyAlignment="1">
      <alignment horizontal="center" vertical="center" wrapText="1"/>
    </xf>
    <xf numFmtId="0" fontId="51" fillId="28" borderId="9" xfId="0" applyFont="1" applyFill="1" applyBorder="1" applyAlignment="1">
      <alignment horizontal="center" vertical="center" wrapText="1"/>
    </xf>
    <xf numFmtId="0" fontId="51" fillId="25" borderId="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68" fillId="29" borderId="19" xfId="0" applyFont="1" applyFill="1" applyBorder="1" applyAlignment="1">
      <alignment horizontal="center" vertical="center" wrapText="1"/>
    </xf>
    <xf numFmtId="0" fontId="51" fillId="29" borderId="17" xfId="0" applyFont="1" applyFill="1" applyBorder="1" applyAlignment="1">
      <alignment horizontal="center" vertical="center" wrapText="1"/>
    </xf>
    <xf numFmtId="0" fontId="51" fillId="29" borderId="18" xfId="0" applyFont="1" applyFill="1" applyBorder="1" applyAlignment="1">
      <alignment horizontal="center" vertical="center" wrapText="1"/>
    </xf>
    <xf numFmtId="0" fontId="51" fillId="29" borderId="25" xfId="0" applyFont="1" applyFill="1" applyBorder="1" applyAlignment="1">
      <alignment horizontal="center" vertical="center" wrapText="1"/>
    </xf>
    <xf numFmtId="0" fontId="51" fillId="2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69" fillId="0" borderId="0" xfId="0" applyFont="1"/>
    <xf numFmtId="0" fontId="70" fillId="0" borderId="20" xfId="0" applyFont="1" applyBorder="1"/>
    <xf numFmtId="0" fontId="71" fillId="0" borderId="9" xfId="0" applyFont="1" applyBorder="1"/>
    <xf numFmtId="0" fontId="60" fillId="0" borderId="2" xfId="0" applyFont="1" applyBorder="1" applyAlignment="1">
      <alignment horizontal="left"/>
    </xf>
    <xf numFmtId="0" fontId="69" fillId="0" borderId="21" xfId="0" applyFont="1" applyBorder="1"/>
    <xf numFmtId="0" fontId="69" fillId="0" borderId="2" xfId="0" applyFont="1" applyBorder="1"/>
    <xf numFmtId="0" fontId="56" fillId="0" borderId="19" xfId="0" applyFont="1" applyBorder="1"/>
    <xf numFmtId="0" fontId="70" fillId="0" borderId="22" xfId="0" applyFont="1" applyBorder="1"/>
    <xf numFmtId="0" fontId="71" fillId="0" borderId="23" xfId="0" applyFont="1" applyBorder="1"/>
    <xf numFmtId="0" fontId="69" fillId="0" borderId="0" xfId="0" applyFont="1" applyAlignment="1">
      <alignment vertical="center"/>
    </xf>
    <xf numFmtId="0" fontId="69" fillId="0" borderId="24" xfId="0" applyFont="1" applyBorder="1"/>
    <xf numFmtId="0" fontId="57" fillId="0" borderId="20" xfId="0" applyFont="1" applyBorder="1"/>
    <xf numFmtId="0" fontId="62" fillId="0" borderId="2" xfId="0" applyFont="1" applyBorder="1" applyAlignment="1">
      <alignment horizontal="left"/>
    </xf>
    <xf numFmtId="0" fontId="4" fillId="0" borderId="0" xfId="0" applyFont="1" applyAlignment="1">
      <alignment wrapText="1"/>
    </xf>
    <xf numFmtId="0" fontId="70" fillId="0" borderId="2" xfId="0" applyFont="1" applyBorder="1"/>
    <xf numFmtId="0" fontId="71" fillId="0" borderId="9" xfId="0" applyFont="1" applyBorder="1" applyAlignment="1">
      <alignment vertical="center"/>
    </xf>
    <xf numFmtId="0" fontId="70" fillId="0" borderId="7" xfId="0" applyFont="1" applyBorder="1"/>
    <xf numFmtId="0" fontId="71" fillId="0" borderId="23" xfId="0" applyFont="1" applyBorder="1" applyAlignment="1">
      <alignment vertical="center"/>
    </xf>
    <xf numFmtId="0" fontId="69" fillId="0" borderId="7" xfId="0" applyFont="1" applyBorder="1"/>
    <xf numFmtId="0" fontId="70" fillId="0" borderId="17" xfId="0" applyFont="1" applyBorder="1"/>
    <xf numFmtId="0" fontId="71" fillId="0" borderId="25" xfId="0" applyFont="1" applyBorder="1" applyAlignment="1">
      <alignment vertical="center"/>
    </xf>
    <xf numFmtId="0" fontId="4" fillId="0" borderId="17" xfId="0" applyFont="1" applyBorder="1"/>
    <xf numFmtId="0" fontId="69" fillId="0" borderId="17" xfId="0" applyFont="1" applyBorder="1"/>
    <xf numFmtId="0" fontId="70" fillId="0" borderId="0" xfId="0" applyFont="1"/>
    <xf numFmtId="0" fontId="71" fillId="0" borderId="0" xfId="0" applyFont="1" applyAlignment="1">
      <alignment vertical="center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6" fillId="0" borderId="0" xfId="0" applyFont="1"/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/>
    </xf>
    <xf numFmtId="0" fontId="53" fillId="0" borderId="0" xfId="24" applyFont="1" applyAlignment="1">
      <alignment horizontal="left"/>
    </xf>
    <xf numFmtId="0" fontId="69" fillId="0" borderId="18" xfId="0" applyFont="1" applyBorder="1"/>
    <xf numFmtId="0" fontId="4" fillId="0" borderId="17" xfId="0" applyFont="1" applyBorder="1" applyAlignment="1">
      <alignment horizontal="left"/>
    </xf>
    <xf numFmtId="0" fontId="56" fillId="28" borderId="0" xfId="0" applyFont="1" applyFill="1"/>
    <xf numFmtId="0" fontId="54" fillId="28" borderId="0" xfId="0" applyFont="1" applyFill="1" applyAlignment="1">
      <alignment vertical="center"/>
    </xf>
    <xf numFmtId="0" fontId="55" fillId="28" borderId="0" xfId="0" applyFont="1" applyFill="1" applyAlignment="1">
      <alignment horizontal="left"/>
    </xf>
    <xf numFmtId="0" fontId="0" fillId="15" borderId="0" xfId="0" applyFill="1"/>
    <xf numFmtId="0" fontId="56" fillId="15" borderId="0" xfId="0" applyFont="1" applyFill="1"/>
    <xf numFmtId="0" fontId="54" fillId="15" borderId="0" xfId="0" applyFont="1" applyFill="1" applyAlignment="1">
      <alignment vertical="center"/>
    </xf>
    <xf numFmtId="0" fontId="55" fillId="15" borderId="0" xfId="0" applyFont="1" applyFill="1" applyAlignment="1">
      <alignment horizontal="left"/>
    </xf>
    <xf numFmtId="0" fontId="4" fillId="15" borderId="2" xfId="0" applyFont="1" applyFill="1" applyBorder="1"/>
    <xf numFmtId="0" fontId="0" fillId="15" borderId="2" xfId="0" applyFill="1" applyBorder="1"/>
    <xf numFmtId="0" fontId="53" fillId="15" borderId="8" xfId="0" applyFont="1" applyFill="1" applyBorder="1" applyAlignment="1">
      <alignment vertical="center"/>
    </xf>
    <xf numFmtId="0" fontId="4" fillId="15" borderId="2" xfId="0" applyFont="1" applyFill="1" applyBorder="1" applyAlignment="1">
      <alignment horizontal="left"/>
    </xf>
    <xf numFmtId="0" fontId="4" fillId="15" borderId="9" xfId="0" applyFont="1" applyFill="1" applyBorder="1"/>
    <xf numFmtId="0" fontId="69" fillId="15" borderId="2" xfId="0" applyFont="1" applyFill="1" applyBorder="1"/>
    <xf numFmtId="0" fontId="4" fillId="15" borderId="9" xfId="0" applyFont="1" applyFill="1" applyBorder="1" applyAlignment="1">
      <alignment horizontal="left"/>
    </xf>
    <xf numFmtId="0" fontId="0" fillId="15" borderId="9" xfId="0" applyFill="1" applyBorder="1"/>
    <xf numFmtId="0" fontId="50" fillId="0" borderId="0" xfId="27" applyFont="1" applyAlignment="1">
      <alignment horizontal="left" vertical="top"/>
    </xf>
    <xf numFmtId="0" fontId="69" fillId="0" borderId="0" xfId="0" applyFont="1" applyAlignment="1">
      <alignment horizontal="center"/>
    </xf>
    <xf numFmtId="166" fontId="69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73" fillId="22" borderId="4" xfId="0" applyFont="1" applyFill="1" applyBorder="1" applyAlignment="1">
      <alignment horizontal="left" vertical="top" wrapText="1"/>
    </xf>
    <xf numFmtId="2" fontId="73" fillId="22" borderId="4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6" fillId="0" borderId="0" xfId="0" applyFont="1"/>
    <xf numFmtId="0" fontId="74" fillId="0" borderId="0" xfId="0" applyFont="1"/>
    <xf numFmtId="0" fontId="0" fillId="0" borderId="0" xfId="0" applyAlignment="1">
      <alignment horizontal="left"/>
    </xf>
    <xf numFmtId="0" fontId="66" fillId="0" borderId="2" xfId="0" applyFont="1" applyBorder="1" applyAlignment="1">
      <alignment horizontal="left"/>
    </xf>
    <xf numFmtId="0" fontId="75" fillId="0" borderId="2" xfId="0" applyFont="1" applyBorder="1" applyAlignment="1">
      <alignment horizontal="center"/>
    </xf>
    <xf numFmtId="0" fontId="75" fillId="0" borderId="2" xfId="0" applyFont="1" applyBorder="1" applyAlignment="1">
      <alignment horizontal="left"/>
    </xf>
    <xf numFmtId="0" fontId="76" fillId="0" borderId="2" xfId="0" applyFont="1" applyBorder="1" applyAlignment="1">
      <alignment horizontal="left"/>
    </xf>
    <xf numFmtId="2" fontId="75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73" fillId="22" borderId="2" xfId="0" applyFont="1" applyFill="1" applyBorder="1" applyAlignment="1">
      <alignment horizontal="left" vertical="top"/>
    </xf>
    <xf numFmtId="0" fontId="78" fillId="0" borderId="2" xfId="0" applyFont="1" applyBorder="1" applyAlignment="1" applyProtection="1">
      <alignment horizontal="center" vertical="center"/>
      <protection locked="0"/>
    </xf>
    <xf numFmtId="0" fontId="79" fillId="0" borderId="2" xfId="0" applyFont="1" applyBorder="1" applyAlignment="1" applyProtection="1">
      <alignment horizontal="center" vertical="center" wrapText="1"/>
      <protection hidden="1"/>
    </xf>
    <xf numFmtId="0" fontId="51" fillId="25" borderId="2" xfId="0" applyFont="1" applyFill="1" applyBorder="1" applyAlignment="1" applyProtection="1">
      <alignment horizontal="center" vertical="center" wrapText="1"/>
      <protection hidden="1"/>
    </xf>
    <xf numFmtId="0" fontId="51" fillId="0" borderId="2" xfId="0" applyFont="1" applyBorder="1" applyAlignment="1" applyProtection="1">
      <alignment horizontal="center" vertical="center" wrapText="1"/>
      <protection hidden="1"/>
    </xf>
    <xf numFmtId="4" fontId="51" fillId="0" borderId="8" xfId="0" applyNumberFormat="1" applyFont="1" applyBorder="1" applyAlignment="1" applyProtection="1">
      <alignment horizontal="center" vertical="center"/>
      <protection hidden="1"/>
    </xf>
    <xf numFmtId="0" fontId="4" fillId="2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76" fillId="0" borderId="2" xfId="0" applyFont="1" applyBorder="1"/>
    <xf numFmtId="0" fontId="4" fillId="0" borderId="2" xfId="0" applyFont="1" applyBorder="1" applyAlignment="1">
      <alignment horizontal="right" vertical="center"/>
    </xf>
    <xf numFmtId="2" fontId="4" fillId="0" borderId="2" xfId="0" applyNumberFormat="1" applyFont="1" applyBorder="1"/>
    <xf numFmtId="0" fontId="73" fillId="22" borderId="2" xfId="0" applyFont="1" applyFill="1" applyBorder="1" applyAlignment="1">
      <alignment horizontal="left" vertical="top" wrapText="1"/>
    </xf>
    <xf numFmtId="0" fontId="73" fillId="22" borderId="0" xfId="0" applyFont="1" applyFill="1" applyAlignment="1">
      <alignment horizontal="left" vertical="top" wrapText="1"/>
    </xf>
    <xf numFmtId="0" fontId="80" fillId="0" borderId="0" xfId="0" applyFont="1"/>
    <xf numFmtId="0" fontId="81" fillId="0" borderId="0" xfId="0" applyFont="1"/>
    <xf numFmtId="0" fontId="61" fillId="0" borderId="35" xfId="0" applyFont="1" applyBorder="1"/>
    <xf numFmtId="0" fontId="61" fillId="0" borderId="0" xfId="0" applyFont="1"/>
    <xf numFmtId="0" fontId="7" fillId="22" borderId="0" xfId="0" applyFont="1" applyFill="1" applyAlignment="1">
      <alignment vertical="center" wrapText="1"/>
    </xf>
    <xf numFmtId="0" fontId="0" fillId="22" borderId="0" xfId="0" applyFill="1"/>
    <xf numFmtId="0" fontId="7" fillId="0" borderId="2" xfId="0" applyFont="1" applyBorder="1" applyAlignment="1">
      <alignment vertical="center" wrapText="1"/>
    </xf>
    <xf numFmtId="0" fontId="73" fillId="0" borderId="2" xfId="0" applyFont="1" applyBorder="1" applyAlignment="1">
      <alignment horizontal="left" vertical="top" wrapText="1"/>
    </xf>
    <xf numFmtId="0" fontId="13" fillId="0" borderId="0" xfId="0" applyFont="1" applyAlignment="1" applyProtection="1">
      <alignment horizontal="left" vertical="center" wrapText="1"/>
      <protection hidden="1"/>
    </xf>
    <xf numFmtId="0" fontId="62" fillId="0" borderId="17" xfId="0" applyFont="1" applyBorder="1"/>
    <xf numFmtId="0" fontId="53" fillId="0" borderId="19" xfId="0" applyFont="1" applyBorder="1" applyAlignment="1">
      <alignment vertical="center"/>
    </xf>
    <xf numFmtId="0" fontId="4" fillId="0" borderId="25" xfId="0" applyFont="1" applyBorder="1"/>
    <xf numFmtId="0" fontId="0" fillId="32" borderId="0" xfId="0" applyFill="1"/>
    <xf numFmtId="0" fontId="57" fillId="32" borderId="20" xfId="0" applyFont="1" applyFill="1" applyBorder="1"/>
    <xf numFmtId="0" fontId="17" fillId="32" borderId="9" xfId="0" applyFont="1" applyFill="1" applyBorder="1"/>
    <xf numFmtId="0" fontId="62" fillId="32" borderId="2" xfId="0" applyFont="1" applyFill="1" applyBorder="1" applyAlignment="1">
      <alignment horizontal="left"/>
    </xf>
    <xf numFmtId="0" fontId="62" fillId="32" borderId="2" xfId="0" applyFont="1" applyFill="1" applyBorder="1"/>
    <xf numFmtId="0" fontId="0" fillId="32" borderId="2" xfId="0" applyFill="1" applyBorder="1"/>
    <xf numFmtId="0" fontId="4" fillId="32" borderId="2" xfId="0" applyFont="1" applyFill="1" applyBorder="1" applyAlignment="1">
      <alignment horizontal="left"/>
    </xf>
    <xf numFmtId="0" fontId="4" fillId="32" borderId="9" xfId="0" applyFont="1" applyFill="1" applyBorder="1" applyAlignment="1">
      <alignment horizontal="left"/>
    </xf>
    <xf numFmtId="0" fontId="0" fillId="32" borderId="9" xfId="0" applyFill="1" applyBorder="1"/>
    <xf numFmtId="0" fontId="56" fillId="0" borderId="2" xfId="0" applyFont="1" applyBorder="1" applyAlignment="1">
      <alignment horizontal="left" vertical="center"/>
    </xf>
    <xf numFmtId="0" fontId="56" fillId="0" borderId="28" xfId="0" applyFont="1" applyBorder="1" applyAlignment="1">
      <alignment horizontal="left" vertical="center"/>
    </xf>
    <xf numFmtId="0" fontId="54" fillId="0" borderId="25" xfId="0" applyFont="1" applyBorder="1"/>
    <xf numFmtId="0" fontId="71" fillId="0" borderId="9" xfId="0" applyFont="1" applyBorder="1" applyAlignment="1">
      <alignment horizontal="left"/>
    </xf>
    <xf numFmtId="0" fontId="60" fillId="0" borderId="7" xfId="0" applyFont="1" applyBorder="1"/>
    <xf numFmtId="0" fontId="70" fillId="0" borderId="26" xfId="0" applyFont="1" applyBorder="1"/>
    <xf numFmtId="0" fontId="71" fillId="0" borderId="27" xfId="0" applyFont="1" applyBorder="1"/>
    <xf numFmtId="0" fontId="69" fillId="0" borderId="29" xfId="0" applyFont="1" applyBorder="1"/>
    <xf numFmtId="0" fontId="73" fillId="33" borderId="2" xfId="0" applyFont="1" applyFill="1" applyBorder="1" applyAlignment="1">
      <alignment horizontal="left" vertical="top" wrapText="1"/>
    </xf>
    <xf numFmtId="0" fontId="7" fillId="33" borderId="0" xfId="0" applyFont="1" applyFill="1" applyAlignment="1">
      <alignment vertical="center" wrapText="1"/>
    </xf>
    <xf numFmtId="0" fontId="0" fillId="33" borderId="0" xfId="0" applyFill="1"/>
    <xf numFmtId="0" fontId="73" fillId="35" borderId="2" xfId="0" applyFont="1" applyFill="1" applyBorder="1" applyAlignment="1">
      <alignment horizontal="left" vertical="top" wrapText="1"/>
    </xf>
    <xf numFmtId="0" fontId="55" fillId="34" borderId="2" xfId="0" applyFont="1" applyFill="1" applyBorder="1"/>
    <xf numFmtId="0" fontId="8" fillId="34" borderId="2" xfId="30" applyFont="1" applyFill="1" applyBorder="1" applyAlignment="1">
      <alignment horizontal="left"/>
    </xf>
    <xf numFmtId="0" fontId="56" fillId="34" borderId="2" xfId="0" applyFont="1" applyFill="1" applyBorder="1"/>
    <xf numFmtId="0" fontId="8" fillId="34" borderId="2" xfId="27" applyFont="1" applyFill="1" applyBorder="1" applyAlignment="1">
      <alignment horizontal="left" vertical="top"/>
    </xf>
    <xf numFmtId="0" fontId="57" fillId="34" borderId="2" xfId="0" applyFont="1" applyFill="1" applyBorder="1" applyAlignment="1">
      <alignment horizontal="center" vertical="center"/>
    </xf>
    <xf numFmtId="0" fontId="54" fillId="34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vertical="center"/>
    </xf>
    <xf numFmtId="0" fontId="55" fillId="0" borderId="8" xfId="0" applyFont="1" applyBorder="1"/>
    <xf numFmtId="0" fontId="0" fillId="36" borderId="0" xfId="0" applyFill="1"/>
    <xf numFmtId="0" fontId="56" fillId="36" borderId="0" xfId="0" applyFont="1" applyFill="1"/>
    <xf numFmtId="0" fontId="54" fillId="36" borderId="0" xfId="0" applyFont="1" applyFill="1" applyAlignment="1">
      <alignment vertical="center"/>
    </xf>
    <xf numFmtId="0" fontId="55" fillId="36" borderId="0" xfId="0" applyFont="1" applyFill="1" applyAlignment="1">
      <alignment horizontal="left"/>
    </xf>
    <xf numFmtId="0" fontId="55" fillId="36" borderId="2" xfId="0" applyFont="1" applyFill="1" applyBorder="1"/>
    <xf numFmtId="0" fontId="53" fillId="36" borderId="8" xfId="0" applyFont="1" applyFill="1" applyBorder="1" applyAlignment="1">
      <alignment vertical="center"/>
    </xf>
    <xf numFmtId="0" fontId="4" fillId="36" borderId="2" xfId="0" applyFont="1" applyFill="1" applyBorder="1" applyAlignment="1">
      <alignment horizontal="left"/>
    </xf>
    <xf numFmtId="0" fontId="0" fillId="36" borderId="2" xfId="0" applyFill="1" applyBorder="1"/>
    <xf numFmtId="0" fontId="4" fillId="36" borderId="2" xfId="0" applyFont="1" applyFill="1" applyBorder="1"/>
    <xf numFmtId="0" fontId="69" fillId="36" borderId="2" xfId="0" applyFont="1" applyFill="1" applyBorder="1"/>
    <xf numFmtId="0" fontId="4" fillId="36" borderId="9" xfId="0" applyFont="1" applyFill="1" applyBorder="1" applyAlignment="1">
      <alignment horizontal="left"/>
    </xf>
    <xf numFmtId="0" fontId="0" fillId="36" borderId="9" xfId="0" applyFill="1" applyBorder="1"/>
    <xf numFmtId="0" fontId="0" fillId="37" borderId="2" xfId="0" applyFill="1" applyBorder="1"/>
    <xf numFmtId="0" fontId="0" fillId="38" borderId="0" xfId="0" applyFill="1"/>
    <xf numFmtId="0" fontId="56" fillId="38" borderId="0" xfId="0" applyFont="1" applyFill="1"/>
    <xf numFmtId="0" fontId="54" fillId="38" borderId="0" xfId="0" applyFont="1" applyFill="1" applyAlignment="1">
      <alignment vertical="center"/>
    </xf>
    <xf numFmtId="0" fontId="55" fillId="38" borderId="0" xfId="0" applyFont="1" applyFill="1" applyAlignment="1">
      <alignment horizontal="left"/>
    </xf>
    <xf numFmtId="0" fontId="55" fillId="38" borderId="2" xfId="0" applyFont="1" applyFill="1" applyBorder="1"/>
    <xf numFmtId="0" fontId="4" fillId="38" borderId="0" xfId="0" applyFont="1" applyFill="1"/>
    <xf numFmtId="0" fontId="4" fillId="38" borderId="2" xfId="0" applyFont="1" applyFill="1" applyBorder="1" applyAlignment="1">
      <alignment horizontal="left"/>
    </xf>
    <xf numFmtId="0" fontId="0" fillId="38" borderId="2" xfId="0" applyFill="1" applyBorder="1"/>
    <xf numFmtId="0" fontId="4" fillId="38" borderId="2" xfId="0" applyFont="1" applyFill="1" applyBorder="1"/>
    <xf numFmtId="0" fontId="69" fillId="38" borderId="2" xfId="0" applyFont="1" applyFill="1" applyBorder="1"/>
    <xf numFmtId="0" fontId="53" fillId="37" borderId="8" xfId="0" applyFont="1" applyFill="1" applyBorder="1" applyAlignment="1">
      <alignment vertical="center"/>
    </xf>
    <xf numFmtId="0" fontId="4" fillId="38" borderId="9" xfId="0" applyFont="1" applyFill="1" applyBorder="1" applyAlignment="1">
      <alignment horizontal="left"/>
    </xf>
    <xf numFmtId="0" fontId="0" fillId="38" borderId="9" xfId="0" applyFill="1" applyBorder="1"/>
    <xf numFmtId="0" fontId="62" fillId="39" borderId="2" xfId="0" applyFont="1" applyFill="1" applyBorder="1"/>
    <xf numFmtId="0" fontId="4" fillId="39" borderId="0" xfId="0" applyFont="1" applyFill="1"/>
    <xf numFmtId="0" fontId="83" fillId="40" borderId="36" xfId="36" applyFont="1" applyFill="1" applyBorder="1" applyAlignment="1">
      <alignment horizontal="left" vertical="top"/>
    </xf>
    <xf numFmtId="0" fontId="83" fillId="40" borderId="36" xfId="37" applyFont="1" applyFill="1" applyBorder="1" applyAlignment="1">
      <alignment horizontal="left" vertical="top"/>
    </xf>
    <xf numFmtId="0" fontId="83" fillId="40" borderId="36" xfId="39" applyFont="1" applyFill="1" applyBorder="1" applyAlignment="1">
      <alignment horizontal="left" vertical="top"/>
    </xf>
    <xf numFmtId="0" fontId="60" fillId="0" borderId="37" xfId="0" applyFont="1" applyBorder="1"/>
    <xf numFmtId="0" fontId="7" fillId="0" borderId="37" xfId="32" applyBorder="1" applyAlignment="1">
      <alignment horizontal="left"/>
    </xf>
    <xf numFmtId="0" fontId="56" fillId="0" borderId="37" xfId="24" applyFont="1" applyBorder="1" applyAlignment="1">
      <alignment horizontal="left"/>
    </xf>
    <xf numFmtId="0" fontId="17" fillId="0" borderId="37" xfId="33" applyFont="1" applyBorder="1"/>
    <xf numFmtId="0" fontId="57" fillId="13" borderId="37" xfId="0" applyFont="1" applyFill="1" applyBorder="1" applyAlignment="1">
      <alignment horizontal="center" vertical="center"/>
    </xf>
    <xf numFmtId="0" fontId="56" fillId="0" borderId="37" xfId="0" applyFont="1" applyBorder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66" fillId="0" borderId="37" xfId="0" applyFont="1" applyBorder="1"/>
    <xf numFmtId="0" fontId="83" fillId="40" borderId="37" xfId="39" applyFont="1" applyFill="1" applyBorder="1" applyAlignment="1">
      <alignment horizontal="left" vertical="top"/>
    </xf>
    <xf numFmtId="0" fontId="83" fillId="33" borderId="37" xfId="39" applyFont="1" applyFill="1" applyBorder="1" applyAlignment="1">
      <alignment horizontal="left" vertical="top"/>
    </xf>
    <xf numFmtId="0" fontId="83" fillId="33" borderId="37" xfId="40" applyFont="1" applyFill="1" applyBorder="1" applyAlignment="1">
      <alignment horizontal="left" vertical="top"/>
    </xf>
    <xf numFmtId="0" fontId="0" fillId="0" borderId="37" xfId="0" applyBorder="1"/>
    <xf numFmtId="0" fontId="53" fillId="0" borderId="37" xfId="0" applyFont="1" applyBorder="1" applyAlignment="1">
      <alignment vertical="center"/>
    </xf>
    <xf numFmtId="0" fontId="61" fillId="0" borderId="37" xfId="0" applyFont="1" applyBorder="1" applyAlignment="1">
      <alignment horizontal="center"/>
    </xf>
    <xf numFmtId="0" fontId="61" fillId="0" borderId="37" xfId="0" applyFont="1" applyBorder="1" applyAlignment="1">
      <alignment horizontal="left"/>
    </xf>
    <xf numFmtId="0" fontId="56" fillId="0" borderId="37" xfId="0" applyFont="1" applyBorder="1"/>
    <xf numFmtId="0" fontId="55" fillId="0" borderId="37" xfId="0" applyFont="1" applyBorder="1" applyAlignment="1">
      <alignment horizontal="left"/>
    </xf>
    <xf numFmtId="0" fontId="0" fillId="38" borderId="8" xfId="0" applyFill="1" applyBorder="1"/>
    <xf numFmtId="0" fontId="0" fillId="36" borderId="8" xfId="0" applyFill="1" applyBorder="1"/>
    <xf numFmtId="0" fontId="0" fillId="15" borderId="8" xfId="0" applyFill="1" applyBorder="1"/>
    <xf numFmtId="0" fontId="8" fillId="38" borderId="37" xfId="0" applyFont="1" applyFill="1" applyBorder="1"/>
    <xf numFmtId="0" fontId="8" fillId="38" borderId="37" xfId="28" applyFill="1" applyBorder="1" applyAlignment="1">
      <alignment horizontal="left" vertical="top" wrapText="1"/>
    </xf>
    <xf numFmtId="0" fontId="55" fillId="38" borderId="37" xfId="0" applyFont="1" applyFill="1" applyBorder="1"/>
    <xf numFmtId="0" fontId="0" fillId="38" borderId="37" xfId="0" applyFill="1" applyBorder="1" applyAlignment="1">
      <alignment horizontal="center"/>
    </xf>
    <xf numFmtId="166" fontId="0" fillId="38" borderId="37" xfId="0" applyNumberFormat="1" applyFill="1" applyBorder="1"/>
    <xf numFmtId="0" fontId="0" fillId="38" borderId="37" xfId="0" applyFill="1" applyBorder="1"/>
    <xf numFmtId="0" fontId="57" fillId="38" borderId="37" xfId="0" applyFont="1" applyFill="1" applyBorder="1" applyAlignment="1">
      <alignment horizontal="center"/>
    </xf>
    <xf numFmtId="0" fontId="17" fillId="38" borderId="37" xfId="0" applyFont="1" applyFill="1" applyBorder="1" applyAlignment="1">
      <alignment horizontal="center"/>
    </xf>
    <xf numFmtId="0" fontId="4" fillId="38" borderId="37" xfId="0" applyFont="1" applyFill="1" applyBorder="1" applyAlignment="1">
      <alignment horizontal="center"/>
    </xf>
    <xf numFmtId="0" fontId="53" fillId="38" borderId="37" xfId="0" applyFont="1" applyFill="1" applyBorder="1" applyAlignment="1">
      <alignment vertical="center"/>
    </xf>
    <xf numFmtId="0" fontId="4" fillId="38" borderId="37" xfId="0" applyFont="1" applyFill="1" applyBorder="1" applyAlignment="1">
      <alignment horizontal="left"/>
    </xf>
    <xf numFmtId="0" fontId="54" fillId="38" borderId="37" xfId="0" applyFont="1" applyFill="1" applyBorder="1" applyAlignment="1">
      <alignment horizontal="center" vertical="center"/>
    </xf>
    <xf numFmtId="0" fontId="4" fillId="38" borderId="37" xfId="0" applyFont="1" applyFill="1" applyBorder="1"/>
    <xf numFmtId="0" fontId="56" fillId="38" borderId="37" xfId="0" applyFont="1" applyFill="1" applyBorder="1"/>
    <xf numFmtId="0" fontId="8" fillId="38" borderId="37" xfId="27" applyFont="1" applyFill="1" applyBorder="1" applyAlignment="1">
      <alignment horizontal="left" vertical="top"/>
    </xf>
    <xf numFmtId="0" fontId="8" fillId="36" borderId="37" xfId="0" applyFont="1" applyFill="1" applyBorder="1"/>
    <xf numFmtId="0" fontId="8" fillId="36" borderId="37" xfId="28" applyFill="1" applyBorder="1" applyAlignment="1">
      <alignment horizontal="left" vertical="top" wrapText="1"/>
    </xf>
    <xf numFmtId="0" fontId="55" fillId="36" borderId="37" xfId="0" applyFont="1" applyFill="1" applyBorder="1"/>
    <xf numFmtId="0" fontId="4" fillId="36" borderId="37" xfId="0" applyFont="1" applyFill="1" applyBorder="1" applyAlignment="1">
      <alignment horizontal="center"/>
    </xf>
    <xf numFmtId="166" fontId="0" fillId="36" borderId="37" xfId="0" applyNumberFormat="1" applyFill="1" applyBorder="1"/>
    <xf numFmtId="0" fontId="4" fillId="36" borderId="37" xfId="0" applyFont="1" applyFill="1" applyBorder="1"/>
    <xf numFmtId="0" fontId="57" fillId="36" borderId="37" xfId="0" applyFont="1" applyFill="1" applyBorder="1" applyAlignment="1">
      <alignment horizontal="center"/>
    </xf>
    <xf numFmtId="0" fontId="17" fillId="36" borderId="37" xfId="0" applyFont="1" applyFill="1" applyBorder="1" applyAlignment="1">
      <alignment horizontal="center"/>
    </xf>
    <xf numFmtId="0" fontId="53" fillId="36" borderId="37" xfId="0" applyFont="1" applyFill="1" applyBorder="1" applyAlignment="1">
      <alignment vertical="center"/>
    </xf>
    <xf numFmtId="0" fontId="4" fillId="36" borderId="37" xfId="0" applyFont="1" applyFill="1" applyBorder="1" applyAlignment="1">
      <alignment horizontal="left"/>
    </xf>
    <xf numFmtId="0" fontId="54" fillId="36" borderId="37" xfId="0" applyFont="1" applyFill="1" applyBorder="1" applyAlignment="1">
      <alignment horizontal="center" vertical="center"/>
    </xf>
    <xf numFmtId="0" fontId="56" fillId="36" borderId="37" xfId="0" applyFont="1" applyFill="1" applyBorder="1"/>
    <xf numFmtId="0" fontId="8" fillId="36" borderId="37" xfId="27" applyFont="1" applyFill="1" applyBorder="1" applyAlignment="1">
      <alignment horizontal="left" vertical="top"/>
    </xf>
    <xf numFmtId="0" fontId="4" fillId="15" borderId="37" xfId="0" applyFont="1" applyFill="1" applyBorder="1"/>
    <xf numFmtId="0" fontId="0" fillId="15" borderId="37" xfId="0" applyFill="1" applyBorder="1" applyAlignment="1">
      <alignment horizontal="center"/>
    </xf>
    <xf numFmtId="166" fontId="0" fillId="15" borderId="37" xfId="0" applyNumberFormat="1" applyFill="1" applyBorder="1"/>
    <xf numFmtId="0" fontId="0" fillId="15" borderId="37" xfId="0" applyFill="1" applyBorder="1"/>
    <xf numFmtId="0" fontId="57" fillId="15" borderId="37" xfId="0" applyFont="1" applyFill="1" applyBorder="1" applyAlignment="1">
      <alignment horizontal="center"/>
    </xf>
    <xf numFmtId="0" fontId="17" fillId="15" borderId="37" xfId="0" applyFont="1" applyFill="1" applyBorder="1" applyAlignment="1">
      <alignment horizontal="center"/>
    </xf>
    <xf numFmtId="0" fontId="4" fillId="15" borderId="37" xfId="0" applyFont="1" applyFill="1" applyBorder="1" applyAlignment="1">
      <alignment horizontal="center"/>
    </xf>
    <xf numFmtId="0" fontId="53" fillId="15" borderId="37" xfId="0" applyFont="1" applyFill="1" applyBorder="1" applyAlignment="1">
      <alignment vertical="center"/>
    </xf>
    <xf numFmtId="0" fontId="4" fillId="15" borderId="37" xfId="0" applyFont="1" applyFill="1" applyBorder="1" applyAlignment="1">
      <alignment horizontal="left"/>
    </xf>
    <xf numFmtId="0" fontId="54" fillId="15" borderId="37" xfId="0" applyFont="1" applyFill="1" applyBorder="1" applyAlignment="1">
      <alignment horizontal="center" vertical="center"/>
    </xf>
    <xf numFmtId="0" fontId="56" fillId="15" borderId="37" xfId="0" applyFont="1" applyFill="1" applyBorder="1"/>
    <xf numFmtId="0" fontId="17" fillId="15" borderId="37" xfId="0" applyFont="1" applyFill="1" applyBorder="1"/>
    <xf numFmtId="0" fontId="57" fillId="15" borderId="37" xfId="0" applyFont="1" applyFill="1" applyBorder="1"/>
    <xf numFmtId="166" fontId="4" fillId="15" borderId="37" xfId="0" applyNumberFormat="1" applyFont="1" applyFill="1" applyBorder="1"/>
    <xf numFmtId="0" fontId="7" fillId="0" borderId="37" xfId="0" applyFont="1" applyBorder="1"/>
    <xf numFmtId="0" fontId="8" fillId="0" borderId="37" xfId="28" applyBorder="1" applyAlignment="1">
      <alignment horizontal="left" vertical="top" wrapText="1"/>
    </xf>
    <xf numFmtId="0" fontId="55" fillId="0" borderId="37" xfId="0" applyFont="1" applyBorder="1"/>
    <xf numFmtId="0" fontId="0" fillId="0" borderId="37" xfId="0" applyBorder="1" applyAlignment="1">
      <alignment horizontal="center"/>
    </xf>
    <xf numFmtId="166" fontId="0" fillId="0" borderId="37" xfId="0" applyNumberFormat="1" applyBorder="1"/>
    <xf numFmtId="0" fontId="57" fillId="0" borderId="37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left"/>
    </xf>
    <xf numFmtId="0" fontId="17" fillId="0" borderId="37" xfId="0" applyFont="1" applyBorder="1"/>
    <xf numFmtId="0" fontId="53" fillId="0" borderId="37" xfId="24" applyFont="1" applyBorder="1" applyAlignment="1">
      <alignment horizontal="left"/>
    </xf>
    <xf numFmtId="0" fontId="83" fillId="40" borderId="37" xfId="38" applyFont="1" applyFill="1" applyBorder="1" applyAlignment="1">
      <alignment horizontal="left" vertical="top"/>
    </xf>
    <xf numFmtId="0" fontId="83" fillId="33" borderId="37" xfId="38" applyFont="1" applyFill="1" applyBorder="1" applyAlignment="1">
      <alignment horizontal="left" vertical="top"/>
    </xf>
    <xf numFmtId="0" fontId="83" fillId="33" borderId="37" xfId="38" applyFont="1" applyFill="1" applyBorder="1" applyAlignment="1">
      <alignment horizontal="left" vertical="top" wrapText="1"/>
    </xf>
    <xf numFmtId="0" fontId="69" fillId="0" borderId="37" xfId="0" applyFont="1" applyBorder="1" applyAlignment="1">
      <alignment horizontal="center"/>
    </xf>
    <xf numFmtId="166" fontId="69" fillId="0" borderId="37" xfId="0" applyNumberFormat="1" applyFont="1" applyBorder="1"/>
    <xf numFmtId="0" fontId="69" fillId="0" borderId="37" xfId="0" applyFont="1" applyBorder="1"/>
    <xf numFmtId="0" fontId="4" fillId="0" borderId="37" xfId="0" applyFont="1" applyBorder="1" applyAlignment="1">
      <alignment vertical="center"/>
    </xf>
    <xf numFmtId="0" fontId="4" fillId="32" borderId="9" xfId="0" applyFont="1" applyFill="1" applyBorder="1" applyAlignment="1">
      <alignment wrapText="1"/>
    </xf>
    <xf numFmtId="0" fontId="0" fillId="0" borderId="8" xfId="0" applyBorder="1"/>
    <xf numFmtId="0" fontId="4" fillId="0" borderId="8" xfId="0" applyFont="1" applyBorder="1"/>
    <xf numFmtId="0" fontId="0" fillId="0" borderId="37" xfId="0" applyBorder="1" applyAlignment="1">
      <alignment vertical="center"/>
    </xf>
    <xf numFmtId="0" fontId="57" fillId="0" borderId="37" xfId="0" applyFont="1" applyBorder="1" applyAlignment="1">
      <alignment horizontal="center" vertical="center"/>
    </xf>
    <xf numFmtId="0" fontId="54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center"/>
    </xf>
    <xf numFmtId="0" fontId="70" fillId="0" borderId="37" xfId="0" applyFont="1" applyBorder="1"/>
    <xf numFmtId="0" fontId="71" fillId="0" borderId="37" xfId="0" applyFont="1" applyBorder="1"/>
    <xf numFmtId="0" fontId="54" fillId="0" borderId="37" xfId="0" applyFont="1" applyBorder="1"/>
    <xf numFmtId="0" fontId="57" fillId="0" borderId="37" xfId="33" applyFont="1" applyBorder="1" applyAlignment="1">
      <alignment horizontal="center" vertical="center"/>
    </xf>
    <xf numFmtId="0" fontId="69" fillId="0" borderId="37" xfId="0" applyFont="1" applyBorder="1" applyAlignment="1">
      <alignment vertical="center"/>
    </xf>
    <xf numFmtId="0" fontId="62" fillId="0" borderId="37" xfId="0" applyFont="1" applyBorder="1"/>
    <xf numFmtId="0" fontId="4" fillId="32" borderId="37" xfId="0" applyFont="1" applyFill="1" applyBorder="1"/>
    <xf numFmtId="0" fontId="69" fillId="32" borderId="37" xfId="0" applyFont="1" applyFill="1" applyBorder="1" applyAlignment="1">
      <alignment wrapText="1"/>
    </xf>
    <xf numFmtId="0" fontId="62" fillId="32" borderId="37" xfId="0" applyFont="1" applyFill="1" applyBorder="1"/>
    <xf numFmtId="0" fontId="69" fillId="32" borderId="37" xfId="0" applyFont="1" applyFill="1" applyBorder="1" applyAlignment="1">
      <alignment horizontal="center"/>
    </xf>
    <xf numFmtId="166" fontId="69" fillId="32" borderId="37" xfId="0" applyNumberFormat="1" applyFont="1" applyFill="1" applyBorder="1"/>
    <xf numFmtId="0" fontId="69" fillId="32" borderId="37" xfId="0" applyFont="1" applyFill="1" applyBorder="1"/>
    <xf numFmtId="0" fontId="69" fillId="32" borderId="37" xfId="0" applyFont="1" applyFill="1" applyBorder="1" applyAlignment="1">
      <alignment vertical="center"/>
    </xf>
    <xf numFmtId="0" fontId="57" fillId="32" borderId="37" xfId="0" applyFont="1" applyFill="1" applyBorder="1" applyAlignment="1">
      <alignment horizontal="center" vertical="center"/>
    </xf>
    <xf numFmtId="0" fontId="56" fillId="32" borderId="37" xfId="0" applyFont="1" applyFill="1" applyBorder="1"/>
    <xf numFmtId="0" fontId="17" fillId="32" borderId="37" xfId="0" applyFont="1" applyFill="1" applyBorder="1" applyAlignment="1">
      <alignment horizontal="center" vertical="center"/>
    </xf>
    <xf numFmtId="0" fontId="0" fillId="32" borderId="37" xfId="0" applyFill="1" applyBorder="1"/>
    <xf numFmtId="0" fontId="53" fillId="32" borderId="37" xfId="0" applyFont="1" applyFill="1" applyBorder="1" applyAlignment="1">
      <alignment vertical="center"/>
    </xf>
    <xf numFmtId="0" fontId="4" fillId="32" borderId="37" xfId="0" applyFont="1" applyFill="1" applyBorder="1" applyAlignment="1">
      <alignment horizontal="left"/>
    </xf>
    <xf numFmtId="0" fontId="54" fillId="32" borderId="37" xfId="0" applyFont="1" applyFill="1" applyBorder="1" applyAlignment="1">
      <alignment horizontal="center" vertical="center"/>
    </xf>
    <xf numFmtId="0" fontId="71" fillId="32" borderId="37" xfId="0" applyFont="1" applyFill="1" applyBorder="1"/>
    <xf numFmtId="0" fontId="69" fillId="0" borderId="37" xfId="0" applyFont="1" applyBorder="1" applyAlignment="1">
      <alignment wrapText="1"/>
    </xf>
    <xf numFmtId="0" fontId="71" fillId="0" borderId="37" xfId="0" applyFont="1" applyBorder="1" applyAlignment="1">
      <alignment horizontal="left"/>
    </xf>
    <xf numFmtId="3" fontId="69" fillId="0" borderId="37" xfId="0" applyNumberFormat="1" applyFont="1" applyBorder="1"/>
    <xf numFmtId="0" fontId="71" fillId="0" borderId="37" xfId="0" applyFont="1" applyBorder="1" applyAlignment="1">
      <alignment vertical="center"/>
    </xf>
    <xf numFmtId="3" fontId="0" fillId="0" borderId="37" xfId="0" applyNumberFormat="1" applyBorder="1"/>
    <xf numFmtId="0" fontId="56" fillId="0" borderId="37" xfId="0" applyFont="1" applyBorder="1" applyAlignment="1">
      <alignment horizontal="center" vertical="center"/>
    </xf>
    <xf numFmtId="0" fontId="54" fillId="0" borderId="37" xfId="0" applyFont="1" applyBorder="1" applyAlignment="1">
      <alignment vertical="center"/>
    </xf>
    <xf numFmtId="0" fontId="59" fillId="0" borderId="37" xfId="0" applyFont="1" applyBorder="1"/>
    <xf numFmtId="166" fontId="4" fillId="0" borderId="37" xfId="0" applyNumberFormat="1" applyFont="1" applyBorder="1"/>
    <xf numFmtId="0" fontId="72" fillId="0" borderId="37" xfId="24" applyFont="1" applyBorder="1" applyAlignment="1">
      <alignment horizontal="left"/>
    </xf>
    <xf numFmtId="0" fontId="11" fillId="0" borderId="37" xfId="24" applyFont="1" applyBorder="1"/>
    <xf numFmtId="0" fontId="4" fillId="0" borderId="37" xfId="32" applyFont="1" applyBorder="1" applyAlignment="1">
      <alignment horizontal="left" vertical="top"/>
    </xf>
    <xf numFmtId="0" fontId="0" fillId="0" borderId="37" xfId="32" applyFont="1" applyBorder="1" applyAlignment="1">
      <alignment horizontal="left" vertical="top"/>
    </xf>
    <xf numFmtId="0" fontId="70" fillId="0" borderId="37" xfId="0" applyFont="1" applyBorder="1" applyAlignment="1">
      <alignment horizontal="center" vertical="center"/>
    </xf>
    <xf numFmtId="0" fontId="71" fillId="0" borderId="37" xfId="0" applyFont="1" applyBorder="1" applyAlignment="1">
      <alignment horizontal="left" vertical="center"/>
    </xf>
    <xf numFmtId="0" fontId="71" fillId="0" borderId="37" xfId="0" applyFont="1" applyBorder="1" applyAlignment="1">
      <alignment horizontal="center" vertical="center"/>
    </xf>
    <xf numFmtId="0" fontId="11" fillId="0" borderId="37" xfId="33" applyFont="1" applyBorder="1"/>
    <xf numFmtId="0" fontId="50" fillId="0" borderId="37" xfId="27" applyFont="1" applyBorder="1" applyAlignment="1">
      <alignment horizontal="left" vertical="top"/>
    </xf>
    <xf numFmtId="0" fontId="0" fillId="0" borderId="37" xfId="0" applyBorder="1" applyAlignment="1">
      <alignment horizontal="left" vertical="center"/>
    </xf>
    <xf numFmtId="0" fontId="17" fillId="0" borderId="37" xfId="0" applyFont="1" applyBorder="1" applyAlignment="1">
      <alignment horizontal="left"/>
    </xf>
    <xf numFmtId="0" fontId="8" fillId="0" borderId="37" xfId="31" applyBorder="1" applyAlignment="1">
      <alignment horizontal="left" vertical="top"/>
    </xf>
    <xf numFmtId="0" fontId="8" fillId="0" borderId="37" xfId="27" applyFont="1" applyBorder="1" applyAlignment="1">
      <alignment horizontal="left" vertical="top"/>
    </xf>
    <xf numFmtId="0" fontId="8" fillId="0" borderId="37" xfId="31" applyBorder="1" applyAlignment="1">
      <alignment horizontal="left" vertical="top" wrapText="1"/>
    </xf>
    <xf numFmtId="0" fontId="8" fillId="0" borderId="37" xfId="0" applyFont="1" applyBorder="1"/>
    <xf numFmtId="0" fontId="8" fillId="39" borderId="37" xfId="0" applyFont="1" applyFill="1" applyBorder="1"/>
    <xf numFmtId="0" fontId="8" fillId="39" borderId="37" xfId="28" applyFill="1" applyBorder="1" applyAlignment="1">
      <alignment horizontal="left" vertical="top"/>
    </xf>
    <xf numFmtId="0" fontId="62" fillId="39" borderId="37" xfId="0" applyFont="1" applyFill="1" applyBorder="1"/>
    <xf numFmtId="0" fontId="4" fillId="39" borderId="37" xfId="0" applyFont="1" applyFill="1" applyBorder="1" applyAlignment="1">
      <alignment horizontal="center"/>
    </xf>
    <xf numFmtId="166" fontId="4" fillId="39" borderId="37" xfId="0" applyNumberFormat="1" applyFont="1" applyFill="1" applyBorder="1"/>
    <xf numFmtId="0" fontId="4" fillId="39" borderId="37" xfId="0" applyFont="1" applyFill="1" applyBorder="1"/>
    <xf numFmtId="0" fontId="16" fillId="0" borderId="37" xfId="0" applyFont="1" applyBorder="1" applyAlignment="1">
      <alignment vertical="center"/>
    </xf>
    <xf numFmtId="0" fontId="57" fillId="0" borderId="37" xfId="0" applyFont="1" applyBorder="1"/>
    <xf numFmtId="0" fontId="83" fillId="33" borderId="36" xfId="36" applyFont="1" applyFill="1" applyBorder="1" applyAlignment="1">
      <alignment horizontal="left" vertical="top"/>
    </xf>
    <xf numFmtId="0" fontId="73" fillId="41" borderId="2" xfId="0" applyFont="1" applyFill="1" applyBorder="1" applyAlignment="1">
      <alignment horizontal="left" vertical="top" wrapText="1"/>
    </xf>
    <xf numFmtId="0" fontId="73" fillId="22" borderId="17" xfId="0" applyFont="1" applyFill="1" applyBorder="1" applyAlignment="1">
      <alignment horizontal="left" vertical="top" wrapText="1"/>
    </xf>
    <xf numFmtId="0" fontId="0" fillId="33" borderId="37" xfId="0" applyFill="1" applyBorder="1"/>
    <xf numFmtId="0" fontId="73" fillId="41" borderId="37" xfId="0" applyFont="1" applyFill="1" applyBorder="1" applyAlignment="1">
      <alignment horizontal="left" vertical="top"/>
    </xf>
    <xf numFmtId="0" fontId="78" fillId="0" borderId="37" xfId="0" applyFont="1" applyBorder="1"/>
    <xf numFmtId="0" fontId="78" fillId="0" borderId="37" xfId="36" applyFont="1" applyBorder="1" applyAlignment="1">
      <alignment horizontal="left" vertical="top"/>
    </xf>
    <xf numFmtId="0" fontId="78" fillId="0" borderId="37" xfId="32" applyFont="1" applyBorder="1" applyAlignment="1">
      <alignment horizontal="left" vertical="top"/>
    </xf>
    <xf numFmtId="0" fontId="78" fillId="0" borderId="37" xfId="27" applyFont="1" applyBorder="1" applyAlignment="1">
      <alignment horizontal="left" vertical="top"/>
    </xf>
    <xf numFmtId="0" fontId="78" fillId="0" borderId="37" xfId="28" applyFont="1" applyBorder="1" applyAlignment="1">
      <alignment horizontal="left" vertical="top" wrapText="1"/>
    </xf>
    <xf numFmtId="0" fontId="0" fillId="33" borderId="2" xfId="0" applyFill="1" applyBorder="1"/>
    <xf numFmtId="0" fontId="83" fillId="0" borderId="36" xfId="36" applyFont="1" applyBorder="1" applyAlignment="1">
      <alignment horizontal="left" vertical="top"/>
    </xf>
    <xf numFmtId="0" fontId="56" fillId="33" borderId="0" xfId="0" applyFont="1" applyFill="1"/>
    <xf numFmtId="0" fontId="54" fillId="33" borderId="0" xfId="0" applyFont="1" applyFill="1" applyAlignment="1">
      <alignment vertical="center"/>
    </xf>
    <xf numFmtId="0" fontId="55" fillId="33" borderId="0" xfId="0" applyFont="1" applyFill="1" applyAlignment="1">
      <alignment horizontal="left"/>
    </xf>
    <xf numFmtId="0" fontId="55" fillId="33" borderId="0" xfId="0" applyFont="1" applyFill="1"/>
    <xf numFmtId="0" fontId="4" fillId="33" borderId="0" xfId="0" applyFont="1" applyFill="1"/>
    <xf numFmtId="0" fontId="55" fillId="33" borderId="37" xfId="0" applyFont="1" applyFill="1" applyBorder="1"/>
    <xf numFmtId="0" fontId="0" fillId="33" borderId="37" xfId="0" applyFill="1" applyBorder="1" applyAlignment="1">
      <alignment horizontal="center"/>
    </xf>
    <xf numFmtId="166" fontId="0" fillId="33" borderId="37" xfId="0" applyNumberFormat="1" applyFill="1" applyBorder="1"/>
    <xf numFmtId="0" fontId="57" fillId="33" borderId="37" xfId="0" applyFont="1" applyFill="1" applyBorder="1" applyAlignment="1">
      <alignment horizontal="center"/>
    </xf>
    <xf numFmtId="0" fontId="17" fillId="33" borderId="37" xfId="0" applyFont="1" applyFill="1" applyBorder="1" applyAlignment="1">
      <alignment horizontal="center"/>
    </xf>
    <xf numFmtId="0" fontId="4" fillId="33" borderId="37" xfId="0" applyFont="1" applyFill="1" applyBorder="1" applyAlignment="1">
      <alignment horizontal="center"/>
    </xf>
    <xf numFmtId="0" fontId="4" fillId="33" borderId="37" xfId="0" applyFont="1" applyFill="1" applyBorder="1"/>
    <xf numFmtId="0" fontId="53" fillId="33" borderId="37" xfId="0" applyFont="1" applyFill="1" applyBorder="1" applyAlignment="1">
      <alignment vertical="center"/>
    </xf>
    <xf numFmtId="0" fontId="4" fillId="33" borderId="37" xfId="0" applyFont="1" applyFill="1" applyBorder="1" applyAlignment="1">
      <alignment horizontal="left"/>
    </xf>
    <xf numFmtId="0" fontId="54" fillId="33" borderId="37" xfId="0" applyFont="1" applyFill="1" applyBorder="1" applyAlignment="1">
      <alignment horizontal="center" vertical="center"/>
    </xf>
    <xf numFmtId="0" fontId="53" fillId="33" borderId="37" xfId="24" applyFont="1" applyFill="1" applyBorder="1" applyAlignment="1">
      <alignment horizontal="left"/>
    </xf>
    <xf numFmtId="0" fontId="74" fillId="33" borderId="0" xfId="0" applyFont="1" applyFill="1" applyAlignment="1">
      <alignment horizontal="left" vertical="center"/>
    </xf>
    <xf numFmtId="0" fontId="69" fillId="33" borderId="0" xfId="0" applyFont="1" applyFill="1"/>
    <xf numFmtId="0" fontId="4" fillId="33" borderId="2" xfId="0" applyFont="1" applyFill="1" applyBorder="1" applyAlignment="1">
      <alignment horizontal="left"/>
    </xf>
    <xf numFmtId="0" fontId="53" fillId="33" borderId="8" xfId="0" applyFont="1" applyFill="1" applyBorder="1" applyAlignment="1">
      <alignment vertical="center"/>
    </xf>
    <xf numFmtId="0" fontId="52" fillId="33" borderId="0" xfId="0" applyFont="1" applyFill="1" applyAlignment="1">
      <alignment vertical="center"/>
    </xf>
    <xf numFmtId="0" fontId="51" fillId="33" borderId="0" xfId="0" applyFont="1" applyFill="1" applyAlignment="1">
      <alignment vertical="center"/>
    </xf>
    <xf numFmtId="0" fontId="52" fillId="42" borderId="0" xfId="0" applyFont="1" applyFill="1" applyAlignment="1">
      <alignment vertical="center"/>
    </xf>
    <xf numFmtId="0" fontId="51" fillId="42" borderId="0" xfId="0" applyFont="1" applyFill="1" applyAlignment="1">
      <alignment vertical="center"/>
    </xf>
    <xf numFmtId="0" fontId="78" fillId="0" borderId="0" xfId="0" applyFont="1"/>
    <xf numFmtId="0" fontId="78" fillId="0" borderId="0" xfId="28" applyFont="1" applyAlignment="1">
      <alignment horizontal="left" vertical="top" wrapText="1"/>
    </xf>
    <xf numFmtId="0" fontId="83" fillId="33" borderId="36" xfId="40" applyFont="1" applyFill="1" applyBorder="1" applyAlignment="1">
      <alignment horizontal="left" vertical="top"/>
    </xf>
    <xf numFmtId="0" fontId="55" fillId="43" borderId="2" xfId="30" applyFont="1" applyFill="1" applyBorder="1" applyAlignment="1">
      <alignment horizontal="left"/>
    </xf>
    <xf numFmtId="0" fontId="56" fillId="43" borderId="19" xfId="0" applyFont="1" applyFill="1" applyBorder="1"/>
    <xf numFmtId="0" fontId="17" fillId="43" borderId="25" xfId="0" applyFont="1" applyFill="1" applyBorder="1"/>
    <xf numFmtId="0" fontId="55" fillId="43" borderId="37" xfId="30" applyFont="1" applyFill="1" applyBorder="1" applyAlignment="1">
      <alignment horizontal="left"/>
    </xf>
    <xf numFmtId="0" fontId="84" fillId="43" borderId="19" xfId="0" applyFont="1" applyFill="1" applyBorder="1"/>
    <xf numFmtId="0" fontId="0" fillId="44" borderId="0" xfId="0" applyFill="1"/>
    <xf numFmtId="0" fontId="56" fillId="44" borderId="0" xfId="0" applyFont="1" applyFill="1"/>
    <xf numFmtId="0" fontId="54" fillId="44" borderId="0" xfId="0" applyFont="1" applyFill="1" applyAlignment="1">
      <alignment vertical="center"/>
    </xf>
    <xf numFmtId="0" fontId="55" fillId="44" borderId="0" xfId="0" applyFont="1" applyFill="1" applyAlignment="1">
      <alignment horizontal="left"/>
    </xf>
    <xf numFmtId="0" fontId="4" fillId="44" borderId="0" xfId="0" applyFont="1" applyFill="1"/>
    <xf numFmtId="0" fontId="4" fillId="44" borderId="2" xfId="0" applyFont="1" applyFill="1" applyBorder="1"/>
    <xf numFmtId="0" fontId="4" fillId="44" borderId="2" xfId="0" applyFont="1" applyFill="1" applyBorder="1" applyAlignment="1">
      <alignment horizontal="center"/>
    </xf>
    <xf numFmtId="166" fontId="4" fillId="44" borderId="2" xfId="0" applyNumberFormat="1" applyFont="1" applyFill="1" applyBorder="1"/>
    <xf numFmtId="0" fontId="7" fillId="45" borderId="2" xfId="0" applyFont="1" applyFill="1" applyBorder="1" applyAlignment="1">
      <alignment horizontal="right" vertical="top" wrapText="1"/>
    </xf>
    <xf numFmtId="0" fontId="53" fillId="44" borderId="2" xfId="0" applyFont="1" applyFill="1" applyBorder="1" applyAlignment="1">
      <alignment vertical="center"/>
    </xf>
    <xf numFmtId="0" fontId="4" fillId="44" borderId="2" xfId="0" applyFont="1" applyFill="1" applyBorder="1" applyAlignment="1">
      <alignment horizontal="left"/>
    </xf>
    <xf numFmtId="0" fontId="56" fillId="44" borderId="2" xfId="0" applyFont="1" applyFill="1" applyBorder="1"/>
    <xf numFmtId="0" fontId="17" fillId="44" borderId="2" xfId="0" applyFont="1" applyFill="1" applyBorder="1"/>
    <xf numFmtId="0" fontId="69" fillId="44" borderId="0" xfId="0" applyFont="1" applyFill="1"/>
    <xf numFmtId="0" fontId="4" fillId="44" borderId="9" xfId="0" applyFont="1" applyFill="1" applyBorder="1" applyAlignment="1">
      <alignment horizontal="left"/>
    </xf>
    <xf numFmtId="0" fontId="0" fillId="43" borderId="2" xfId="0" applyFill="1" applyBorder="1"/>
    <xf numFmtId="0" fontId="73" fillId="43" borderId="2" xfId="0" applyFont="1" applyFill="1" applyBorder="1" applyAlignment="1">
      <alignment horizontal="left" vertical="top" wrapText="1"/>
    </xf>
    <xf numFmtId="0" fontId="7" fillId="43" borderId="0" xfId="0" applyFont="1" applyFill="1" applyAlignment="1">
      <alignment vertical="center" wrapText="1"/>
    </xf>
    <xf numFmtId="0" fontId="0" fillId="43" borderId="0" xfId="0" applyFill="1"/>
    <xf numFmtId="0" fontId="0" fillId="43" borderId="37" xfId="0" applyFill="1" applyBorder="1" applyAlignment="1">
      <alignment horizontal="center"/>
    </xf>
    <xf numFmtId="0" fontId="0" fillId="43" borderId="37" xfId="0" applyFill="1" applyBorder="1"/>
    <xf numFmtId="0" fontId="57" fillId="43" borderId="37" xfId="0" applyFont="1" applyFill="1" applyBorder="1" applyAlignment="1">
      <alignment horizontal="center"/>
    </xf>
    <xf numFmtId="0" fontId="17" fillId="43" borderId="37" xfId="0" applyFont="1" applyFill="1" applyBorder="1" applyAlignment="1">
      <alignment horizontal="center"/>
    </xf>
    <xf numFmtId="0" fontId="54" fillId="43" borderId="37" xfId="0" applyFont="1" applyFill="1" applyBorder="1" applyAlignment="1">
      <alignment horizontal="center" vertical="center"/>
    </xf>
    <xf numFmtId="0" fontId="4" fillId="43" borderId="37" xfId="0" applyFont="1" applyFill="1" applyBorder="1"/>
    <xf numFmtId="0" fontId="4" fillId="43" borderId="37" xfId="0" applyFont="1" applyFill="1" applyBorder="1" applyAlignment="1">
      <alignment horizontal="center"/>
    </xf>
    <xf numFmtId="0" fontId="4" fillId="43" borderId="0" xfId="0" applyFont="1" applyFill="1"/>
    <xf numFmtId="0" fontId="4" fillId="43" borderId="2" xfId="0" applyFont="1" applyFill="1" applyBorder="1" applyAlignment="1">
      <alignment horizontal="left"/>
    </xf>
    <xf numFmtId="0" fontId="53" fillId="43" borderId="8" xfId="0" applyFont="1" applyFill="1" applyBorder="1" applyAlignment="1">
      <alignment vertical="center"/>
    </xf>
    <xf numFmtId="0" fontId="55" fillId="43" borderId="2" xfId="0" applyFont="1" applyFill="1" applyBorder="1"/>
    <xf numFmtId="0" fontId="55" fillId="43" borderId="37" xfId="0" applyFont="1" applyFill="1" applyBorder="1"/>
    <xf numFmtId="0" fontId="69" fillId="46" borderId="37" xfId="0" applyFont="1" applyFill="1" applyBorder="1" applyAlignment="1">
      <alignment vertical="center"/>
    </xf>
    <xf numFmtId="0" fontId="0" fillId="46" borderId="37" xfId="0" applyFill="1" applyBorder="1"/>
    <xf numFmtId="0" fontId="4" fillId="46" borderId="37" xfId="0" applyFont="1" applyFill="1" applyBorder="1"/>
    <xf numFmtId="0" fontId="7" fillId="47" borderId="37" xfId="0" applyFont="1" applyFill="1" applyBorder="1" applyAlignment="1">
      <alignment horizontal="right" vertical="top" wrapText="1"/>
    </xf>
    <xf numFmtId="0" fontId="56" fillId="46" borderId="0" xfId="0" applyFont="1" applyFill="1"/>
    <xf numFmtId="0" fontId="54" fillId="46" borderId="0" xfId="0" applyFont="1" applyFill="1" applyAlignment="1">
      <alignment vertical="center"/>
    </xf>
    <xf numFmtId="0" fontId="55" fillId="46" borderId="0" xfId="0" applyFont="1" applyFill="1" applyAlignment="1">
      <alignment horizontal="left"/>
    </xf>
    <xf numFmtId="0" fontId="55" fillId="46" borderId="0" xfId="0" applyFont="1" applyFill="1"/>
    <xf numFmtId="0" fontId="69" fillId="46" borderId="0" xfId="0" applyFont="1" applyFill="1"/>
    <xf numFmtId="0" fontId="83" fillId="46" borderId="37" xfId="38" applyFont="1" applyFill="1" applyBorder="1" applyAlignment="1">
      <alignment horizontal="left" vertical="top"/>
    </xf>
    <xf numFmtId="0" fontId="55" fillId="46" borderId="37" xfId="0" applyFont="1" applyFill="1" applyBorder="1"/>
    <xf numFmtId="0" fontId="69" fillId="46" borderId="37" xfId="0" applyFont="1" applyFill="1" applyBorder="1" applyAlignment="1">
      <alignment horizontal="center"/>
    </xf>
    <xf numFmtId="166" fontId="69" fillId="46" borderId="37" xfId="0" applyNumberFormat="1" applyFont="1" applyFill="1" applyBorder="1"/>
    <xf numFmtId="0" fontId="69" fillId="46" borderId="37" xfId="0" applyFont="1" applyFill="1" applyBorder="1"/>
    <xf numFmtId="0" fontId="4" fillId="46" borderId="37" xfId="0" applyFont="1" applyFill="1" applyBorder="1" applyAlignment="1">
      <alignment vertical="center"/>
    </xf>
    <xf numFmtId="0" fontId="57" fillId="46" borderId="37" xfId="0" applyFont="1" applyFill="1" applyBorder="1" applyAlignment="1">
      <alignment horizontal="center"/>
    </xf>
    <xf numFmtId="0" fontId="17" fillId="46" borderId="37" xfId="0" applyFont="1" applyFill="1" applyBorder="1" applyAlignment="1">
      <alignment horizontal="center"/>
    </xf>
    <xf numFmtId="0" fontId="4" fillId="46" borderId="37" xfId="0" applyFont="1" applyFill="1" applyBorder="1" applyAlignment="1">
      <alignment horizontal="center"/>
    </xf>
    <xf numFmtId="0" fontId="53" fillId="46" borderId="37" xfId="0" applyFont="1" applyFill="1" applyBorder="1" applyAlignment="1">
      <alignment vertical="center"/>
    </xf>
    <xf numFmtId="0" fontId="4" fillId="46" borderId="37" xfId="0" applyFont="1" applyFill="1" applyBorder="1" applyAlignment="1">
      <alignment horizontal="left"/>
    </xf>
    <xf numFmtId="0" fontId="54" fillId="46" borderId="37" xfId="0" applyFont="1" applyFill="1" applyBorder="1" applyAlignment="1">
      <alignment horizontal="center" vertical="center"/>
    </xf>
    <xf numFmtId="0" fontId="56" fillId="46" borderId="37" xfId="0" applyFont="1" applyFill="1" applyBorder="1"/>
    <xf numFmtId="0" fontId="17" fillId="46" borderId="37" xfId="0" applyFont="1" applyFill="1" applyBorder="1"/>
    <xf numFmtId="0" fontId="53" fillId="46" borderId="37" xfId="24" applyFont="1" applyFill="1" applyBorder="1" applyAlignment="1">
      <alignment horizontal="left"/>
    </xf>
    <xf numFmtId="0" fontId="0" fillId="46" borderId="0" xfId="0" applyFill="1"/>
    <xf numFmtId="0" fontId="4" fillId="46" borderId="0" xfId="0" applyFont="1" applyFill="1"/>
    <xf numFmtId="0" fontId="4" fillId="46" borderId="2" xfId="0" applyFont="1" applyFill="1" applyBorder="1" applyAlignment="1">
      <alignment horizontal="left"/>
    </xf>
    <xf numFmtId="0" fontId="53" fillId="46" borderId="8" xfId="0" applyFont="1" applyFill="1" applyBorder="1" applyAlignment="1">
      <alignment vertical="center"/>
    </xf>
    <xf numFmtId="0" fontId="4" fillId="46" borderId="9" xfId="0" applyFont="1" applyFill="1" applyBorder="1" applyAlignment="1">
      <alignment horizontal="left"/>
    </xf>
    <xf numFmtId="0" fontId="0" fillId="46" borderId="2" xfId="0" applyFill="1" applyBorder="1"/>
    <xf numFmtId="0" fontId="10" fillId="43" borderId="0" xfId="0" applyFont="1" applyFill="1" applyBorder="1" applyAlignment="1" applyProtection="1">
      <alignment horizontal="center"/>
      <protection hidden="1"/>
    </xf>
    <xf numFmtId="0" fontId="15" fillId="43" borderId="0" xfId="0" applyFont="1" applyFill="1" applyBorder="1" applyAlignment="1" applyProtection="1">
      <alignment horizontal="center"/>
      <protection hidden="1"/>
    </xf>
    <xf numFmtId="0" fontId="14" fillId="43" borderId="0" xfId="0" applyFont="1" applyFill="1" applyBorder="1" applyAlignment="1" applyProtection="1">
      <alignment horizontal="center"/>
      <protection hidden="1"/>
    </xf>
    <xf numFmtId="0" fontId="16" fillId="45" borderId="0" xfId="0" applyFont="1" applyFill="1" applyBorder="1" applyAlignment="1" applyProtection="1">
      <alignment horizontal="left" vertical="center"/>
      <protection hidden="1"/>
    </xf>
    <xf numFmtId="0" fontId="18" fillId="48" borderId="0" xfId="0" applyFont="1" applyFill="1" applyBorder="1" applyAlignment="1" applyProtection="1">
      <alignment vertical="center"/>
      <protection hidden="1"/>
    </xf>
    <xf numFmtId="0" fontId="41" fillId="26" borderId="0" xfId="2" applyFont="1" applyFill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left" vertical="top" wrapText="1"/>
      <protection hidden="1"/>
    </xf>
    <xf numFmtId="0" fontId="13" fillId="24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 wrapText="1"/>
      <protection hidden="1"/>
    </xf>
    <xf numFmtId="0" fontId="13" fillId="2" borderId="3" xfId="0" applyFont="1" applyFill="1" applyBorder="1" applyAlignment="1" applyProtection="1">
      <alignment horizontal="center" vertical="top" wrapText="1"/>
      <protection locked="0" hidden="1"/>
    </xf>
    <xf numFmtId="0" fontId="31" fillId="23" borderId="9" xfId="0" applyFont="1" applyFill="1" applyBorder="1" applyAlignment="1" applyProtection="1">
      <alignment horizontal="center" vertical="center" wrapText="1"/>
      <protection locked="0" hidden="1"/>
    </xf>
    <xf numFmtId="0" fontId="31" fillId="23" borderId="10" xfId="0" applyFont="1" applyFill="1" applyBorder="1" applyAlignment="1" applyProtection="1">
      <alignment horizontal="center" vertical="center" wrapText="1"/>
      <protection locked="0" hidden="1"/>
    </xf>
    <xf numFmtId="0" fontId="31" fillId="23" borderId="8" xfId="0" applyFont="1" applyFill="1" applyBorder="1" applyAlignment="1" applyProtection="1">
      <alignment horizontal="center" vertical="center" wrapText="1"/>
      <protection locked="0"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8" fillId="24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29" fillId="5" borderId="0" xfId="0" applyFont="1" applyFill="1" applyAlignment="1" applyProtection="1">
      <alignment horizontal="left" vertical="center" wrapText="1"/>
      <protection hidden="1"/>
    </xf>
    <xf numFmtId="0" fontId="23" fillId="23" borderId="9" xfId="0" applyFont="1" applyFill="1" applyBorder="1" applyAlignment="1" applyProtection="1">
      <alignment horizontal="center" vertical="center" wrapText="1"/>
      <protection locked="0" hidden="1"/>
    </xf>
    <xf numFmtId="0" fontId="23" fillId="23" borderId="10" xfId="0" applyFont="1" applyFill="1" applyBorder="1" applyAlignment="1" applyProtection="1">
      <alignment horizontal="center" vertical="center" wrapText="1"/>
      <protection locked="0" hidden="1"/>
    </xf>
    <xf numFmtId="0" fontId="23" fillId="23" borderId="8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9" fillId="23" borderId="2" xfId="0" applyFont="1" applyFill="1" applyBorder="1" applyAlignment="1" applyProtection="1">
      <alignment horizontal="left" vertical="center"/>
      <protection locked="0" hidden="1"/>
    </xf>
    <xf numFmtId="0" fontId="21" fillId="23" borderId="2" xfId="0" applyFont="1" applyFill="1" applyBorder="1" applyAlignment="1" applyProtection="1">
      <alignment horizontal="left" vertical="center" wrapText="1"/>
      <protection locked="0" hidden="1"/>
    </xf>
    <xf numFmtId="0" fontId="18" fillId="22" borderId="2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6" fillId="22" borderId="2" xfId="0" applyFont="1" applyFill="1" applyBorder="1" applyAlignment="1" applyProtection="1">
      <alignment horizontal="left" vertical="center"/>
      <protection hidden="1"/>
    </xf>
    <xf numFmtId="9" fontId="17" fillId="6" borderId="2" xfId="1" applyFont="1" applyFill="1" applyBorder="1" applyAlignment="1" applyProtection="1">
      <alignment horizontal="center"/>
      <protection locked="0" hidden="1"/>
    </xf>
    <xf numFmtId="0" fontId="16" fillId="45" borderId="0" xfId="0" applyFont="1" applyFill="1" applyBorder="1" applyAlignment="1" applyProtection="1">
      <alignment horizontal="left" vertical="center"/>
      <protection hidden="1"/>
    </xf>
    <xf numFmtId="0" fontId="18" fillId="48" borderId="0" xfId="0" applyFont="1" applyFill="1" applyBorder="1" applyAlignment="1" applyProtection="1">
      <alignment vertical="center"/>
      <protection hidden="1"/>
    </xf>
    <xf numFmtId="164" fontId="17" fillId="6" borderId="2" xfId="1" applyNumberFormat="1" applyFont="1" applyFill="1" applyBorder="1" applyAlignment="1" applyProtection="1">
      <alignment horizontal="center"/>
      <protection locked="0" hidden="1"/>
    </xf>
    <xf numFmtId="0" fontId="16" fillId="22" borderId="38" xfId="0" applyFont="1" applyFill="1" applyBorder="1" applyAlignment="1" applyProtection="1">
      <alignment horizontal="left" vertical="center"/>
      <protection hidden="1"/>
    </xf>
    <xf numFmtId="0" fontId="16" fillId="22" borderId="39" xfId="0" applyFont="1" applyFill="1" applyBorder="1" applyAlignment="1" applyProtection="1">
      <alignment horizontal="left" vertical="center"/>
      <protection hidden="1"/>
    </xf>
    <xf numFmtId="9" fontId="17" fillId="6" borderId="38" xfId="1" applyFont="1" applyFill="1" applyBorder="1" applyAlignment="1" applyProtection="1">
      <alignment horizontal="center"/>
      <protection locked="0" hidden="1"/>
    </xf>
    <xf numFmtId="9" fontId="17" fillId="6" borderId="40" xfId="1" applyFont="1" applyFill="1" applyBorder="1" applyAlignment="1" applyProtection="1">
      <alignment horizontal="center"/>
      <protection locked="0" hidden="1"/>
    </xf>
    <xf numFmtId="9" fontId="17" fillId="6" borderId="39" xfId="1" applyFont="1" applyFill="1" applyBorder="1" applyAlignment="1" applyProtection="1">
      <alignment horizontal="center"/>
      <protection locked="0" hidden="1"/>
    </xf>
    <xf numFmtId="0" fontId="17" fillId="6" borderId="2" xfId="0" applyFont="1" applyFill="1" applyBorder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54" fillId="29" borderId="2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/>
    </xf>
    <xf numFmtId="0" fontId="4" fillId="29" borderId="12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0" fillId="29" borderId="12" xfId="0" applyFill="1" applyBorder="1" applyAlignment="1">
      <alignment horizontal="center" vertical="center" wrapText="1"/>
    </xf>
    <xf numFmtId="0" fontId="0" fillId="29" borderId="13" xfId="0" applyFill="1" applyBorder="1" applyAlignment="1">
      <alignment horizontal="center" vertical="center" wrapText="1"/>
    </xf>
    <xf numFmtId="0" fontId="54" fillId="29" borderId="14" xfId="0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31" fillId="22" borderId="2" xfId="0" applyFont="1" applyFill="1" applyBorder="1" applyAlignment="1" applyProtection="1">
      <alignment horizontal="center" vertical="center" wrapText="1"/>
      <protection hidden="1"/>
    </xf>
    <xf numFmtId="0" fontId="16" fillId="0" borderId="34" xfId="0" applyFont="1" applyBorder="1" applyAlignment="1" applyProtection="1">
      <alignment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</cellXfs>
  <cellStyles count="42">
    <cellStyle name="20% — акцент1 2" xfId="3"/>
    <cellStyle name="20% — акцент2 2" xfId="4"/>
    <cellStyle name="20% — акцент3 2" xfId="5"/>
    <cellStyle name="20% — акцент4 2" xfId="6"/>
    <cellStyle name="20% — акцент5 2" xfId="7"/>
    <cellStyle name="20% — акцент6 2" xfId="8"/>
    <cellStyle name="40% — акцент1 2" xfId="9"/>
    <cellStyle name="40% — акцент2 2" xfId="10"/>
    <cellStyle name="40% — акцент3 2" xfId="11"/>
    <cellStyle name="40% — акцент4 2" xfId="12"/>
    <cellStyle name="40% — акцент5 2" xfId="13"/>
    <cellStyle name="40% — акцент6 2" xfId="14"/>
    <cellStyle name="60% — акцент1 2" xfId="15"/>
    <cellStyle name="60% — акцент2 2" xfId="16"/>
    <cellStyle name="60% — акцент3 2" xfId="17"/>
    <cellStyle name="60% — акцент4 2" xfId="18"/>
    <cellStyle name="60% — акцент5 2" xfId="19"/>
    <cellStyle name="60% — акцент6 2" xfId="20"/>
    <cellStyle name="Гиперссылка" xfId="2" builtinId="8"/>
    <cellStyle name="Звичайний 2" xfId="21"/>
    <cellStyle name="Нейтральный 2" xfId="22"/>
    <cellStyle name="Обычный" xfId="0" builtinId="0"/>
    <cellStyle name="Обычный 2" xfId="23"/>
    <cellStyle name="Обычный 2 2" xfId="24"/>
    <cellStyle name="Обычный 3" xfId="25"/>
    <cellStyle name="Обычный 4" xfId="26"/>
    <cellStyle name="Обычный 5" xfId="41"/>
    <cellStyle name="Обычный_ввод" xfId="29"/>
    <cellStyle name="Обычный_Декори" xfId="27"/>
    <cellStyle name="Обычный_Декори_1" xfId="36"/>
    <cellStyle name="Обычный_для впр" xfId="30"/>
    <cellStyle name="Обычный_для впр_1" xfId="39"/>
    <cellStyle name="Обычный_код" xfId="37"/>
    <cellStyle name="Обычный_Лист1" xfId="40"/>
    <cellStyle name="Обычный_Плиты и фасады" xfId="28"/>
    <cellStyle name="Обычный_соответствие" xfId="31"/>
    <cellStyle name="Обычный_соответствие_1" xfId="38"/>
    <cellStyle name="Обычный_черновик" xfId="32"/>
    <cellStyle name="Пояснение 2" xfId="33"/>
    <cellStyle name="Примечание 2" xfId="34"/>
    <cellStyle name="Примечание 3" xfId="35"/>
    <cellStyle name="Процентный" xfId="1" builtinId="5"/>
  </cellStyles>
  <dxfs count="4">
    <dxf>
      <font>
        <color rgb="FF9C0006"/>
        <name val="Arial"/>
      </font>
      <fill>
        <patternFill>
          <bgColor rgb="FFFFC7CE"/>
        </patternFill>
      </fill>
    </dxf>
    <dxf>
      <font>
        <color rgb="FFF2F2F2"/>
      </font>
      <fill>
        <patternFill>
          <bgColor rgb="FFF2F2F2"/>
        </patternFill>
      </fill>
    </dxf>
    <dxf>
      <fill>
        <patternFill>
          <bgColor rgb="FFFFC7CE"/>
        </patternFill>
      </fill>
    </dxf>
    <dxf>
      <font>
        <name val="Arial"/>
      </font>
      <fill>
        <patternFill>
          <bgColor rgb="FFFF00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EEBF7"/>
      <rgbColor rgb="FF0000FF"/>
      <rgbColor rgb="FFFFFF00"/>
      <rgbColor rgb="FFFF00FF"/>
      <rgbColor rgb="FFC5E0B4"/>
      <rgbColor rgb="FF9C0006"/>
      <rgbColor rgb="FFF2F2F2"/>
      <rgbColor rgb="FF000080"/>
      <rgbColor rgb="FF9C6500"/>
      <rgbColor rgb="FF800080"/>
      <rgbColor rgb="FF0070C0"/>
      <rgbColor rgb="FFBFBFBF"/>
      <rgbColor rgb="FF767171"/>
      <rgbColor rgb="FF8FAADC"/>
      <rgbColor rgb="FFDBDBDB"/>
      <rgbColor rgb="FFFFFFCC"/>
      <rgbColor rgb="FFCCFFFF"/>
      <rgbColor rgb="FF660066"/>
      <rgbColor rgb="FFA6A6A6"/>
      <rgbColor rgb="FF0563C1"/>
      <rgbColor rgb="FFBDD7EE"/>
      <rgbColor rgb="FF000080"/>
      <rgbColor rgb="FFFF00FF"/>
      <rgbColor rgb="FFFFE699"/>
      <rgbColor rgb="FFDAE3F3"/>
      <rgbColor rgb="FF800080"/>
      <rgbColor rgb="FF800000"/>
      <rgbColor rgb="FFEDEDED"/>
      <rgbColor rgb="FF0000FF"/>
      <rgbColor rgb="FF00B0F0"/>
      <rgbColor rgb="FFB0FEFE"/>
      <rgbColor rgb="FFE2F0D9"/>
      <rgbColor rgb="FFFFEB9C"/>
      <rgbColor rgb="FF9DC3E6"/>
      <rgbColor rgb="FFF4B183"/>
      <rgbColor rgb="FFADB9CA"/>
      <rgbColor rgb="FFF8CBAD"/>
      <rgbColor rgb="FFD9D9D9"/>
      <rgbColor rgb="FFB4C7E7"/>
      <rgbColor rgb="FFA9D18E"/>
      <rgbColor rgb="FFFFD966"/>
      <rgbColor rgb="FFFFC7CE"/>
      <rgbColor rgb="FFFF3333"/>
      <rgbColor rgb="FFB2B2B2"/>
      <rgbColor rgb="FF8497B0"/>
      <rgbColor rgb="FF003366"/>
      <rgbColor rgb="FFC9C9C9"/>
      <rgbColor rgb="FF003300"/>
      <rgbColor rgb="FF333300"/>
      <rgbColor rgb="FF993300"/>
      <rgbColor rgb="FFFBE5D6"/>
      <rgbColor rgb="FFFFF2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13" Type="http://schemas.openxmlformats.org/officeDocument/2006/relationships/image" Target="../media/image19.jp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12" Type="http://schemas.openxmlformats.org/officeDocument/2006/relationships/image" Target="../media/image18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jpeg"/><Relationship Id="rId11" Type="http://schemas.openxmlformats.org/officeDocument/2006/relationships/image" Target="../media/image17.jpg"/><Relationship Id="rId5" Type="http://schemas.openxmlformats.org/officeDocument/2006/relationships/image" Target="../media/image11.jpeg"/><Relationship Id="rId15" Type="http://schemas.openxmlformats.org/officeDocument/2006/relationships/image" Target="../media/image21.jpg"/><Relationship Id="rId10" Type="http://schemas.openxmlformats.org/officeDocument/2006/relationships/image" Target="../media/image16.jpg"/><Relationship Id="rId4" Type="http://schemas.openxmlformats.org/officeDocument/2006/relationships/image" Target="../media/image10.jpeg"/><Relationship Id="rId9" Type="http://schemas.openxmlformats.org/officeDocument/2006/relationships/image" Target="../media/image15.jpeg"/><Relationship Id="rId14" Type="http://schemas.openxmlformats.org/officeDocument/2006/relationships/image" Target="../media/image20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32</xdr:row>
      <xdr:rowOff>779280</xdr:rowOff>
    </xdr:to>
    <xdr:sp macro="" textlink="">
      <xdr:nvSpPr>
        <xdr:cNvPr id="2" name="_x005F_x0000_t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32</xdr:row>
      <xdr:rowOff>779280</xdr:rowOff>
    </xdr:to>
    <xdr:sp macro="" textlink="">
      <xdr:nvSpPr>
        <xdr:cNvPr id="3" name="_x005F_x0000_t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32</xdr:row>
      <xdr:rowOff>779280</xdr:rowOff>
    </xdr:to>
    <xdr:sp macro="" textlink="">
      <xdr:nvSpPr>
        <xdr:cNvPr id="4" name="_x005F_x0000_t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32</xdr:row>
      <xdr:rowOff>779280</xdr:rowOff>
    </xdr:to>
    <xdr:sp macro="" textlink="">
      <xdr:nvSpPr>
        <xdr:cNvPr id="5" name="_x005F_x0000_t202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335547</xdr:colOff>
      <xdr:row>32</xdr:row>
      <xdr:rowOff>779280</xdr:rowOff>
    </xdr:to>
    <xdr:sp macro="" textlink="">
      <xdr:nvSpPr>
        <xdr:cNvPr id="6" name="_x005F_x0000_t202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11203200" cy="946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4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5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7" name="AutoShape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2" name="AutoShape 1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3" name="AutoShape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5" name="AutoShap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7" name="AutoShape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8" name="AutoShape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2" name="AutoShape 1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3" name="AutoShape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5" name="AutoShape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7" name="AutoShape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8" name="AutoShape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39" name="AutoShape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40" name="AutoShape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33</xdr:row>
      <xdr:rowOff>220320</xdr:rowOff>
    </xdr:to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11203200" cy="945000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3" name="AutoShape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4" name="AutoShape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5" name="AutoShape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7" name="AutoShape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49" name="AutoShap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0" name="AutoShape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2" name="AutoShape 1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3" name="AutoShap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5" name="AutoShape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7" name="AutoShape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8" name="AutoShape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59" name="AutoShape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0" name="AutoShape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2" name="AutoShape 1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3" name="AutoShape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4" name="AutoShape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5" name="AutoShap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8" name="AutoShape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69" name="AutoShap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70" name="AutoShape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977400</xdr:colOff>
      <xdr:row>42</xdr:row>
      <xdr:rowOff>142200</xdr:rowOff>
    </xdr:to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10231920" cy="1144404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2" name="AutoShape 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3" name="AutoShape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4" name="AutoShape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5" name="AutoShape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7" name="AutoShape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8" name="AutoShape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79" name="AutoShape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0" name="Auto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2" name="AutoShape 1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3" name="AutoShape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4" name="AutoShape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5" name="AutoShape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7" name="AutoShape 1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8" name="AutoShape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89" name="AutoShape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0" name="AutoShape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2" name="AutoShape 1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3" name="AutoShape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4" name="AutoShape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5" name="Auto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44</xdr:row>
      <xdr:rowOff>142200</xdr:rowOff>
    </xdr:to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0" y="0"/>
          <a:ext cx="11203200" cy="1192032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40</xdr:row>
      <xdr:rowOff>142200</xdr:rowOff>
    </xdr:to>
    <xdr:sp macro="" textlink="">
      <xdr:nvSpPr>
        <xdr:cNvPr id="97" name="AutoShape 1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40</xdr:row>
      <xdr:rowOff>142200</xdr:rowOff>
    </xdr:to>
    <xdr:sp macro="" textlink="">
      <xdr:nvSpPr>
        <xdr:cNvPr id="98" name="AutoShape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40</xdr:row>
      <xdr:rowOff>142200</xdr:rowOff>
    </xdr:to>
    <xdr:sp macro="" textlink="">
      <xdr:nvSpPr>
        <xdr:cNvPr id="99" name="AutoShape 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40</xdr:row>
      <xdr:rowOff>142200</xdr:rowOff>
    </xdr:to>
    <xdr:sp macro="" textlink="">
      <xdr:nvSpPr>
        <xdr:cNvPr id="100" name="Auto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970920</xdr:colOff>
      <xdr:row>40</xdr:row>
      <xdr:rowOff>142200</xdr:rowOff>
    </xdr:to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0" y="0"/>
          <a:ext cx="11203200" cy="10967760"/>
        </a:xfr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1114560</xdr:colOff>
      <xdr:row>24</xdr:row>
      <xdr:rowOff>38160</xdr:rowOff>
    </xdr:from>
    <xdr:to>
      <xdr:col>9</xdr:col>
      <xdr:colOff>694800</xdr:colOff>
      <xdr:row>25</xdr:row>
      <xdr:rowOff>175320</xdr:rowOff>
    </xdr:to>
    <xdr:pic>
      <xdr:nvPicPr>
        <xdr:cNvPr id="102" name="Рисунок 1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07680" y="5791320"/>
          <a:ext cx="6828840" cy="594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162000</xdr:colOff>
      <xdr:row>26</xdr:row>
      <xdr:rowOff>9360</xdr:rowOff>
    </xdr:from>
    <xdr:to>
      <xdr:col>12</xdr:col>
      <xdr:colOff>907677</xdr:colOff>
      <xdr:row>26</xdr:row>
      <xdr:rowOff>336176</xdr:rowOff>
    </xdr:to>
    <xdr:pic>
      <xdr:nvPicPr>
        <xdr:cNvPr id="103" name="Рисунок 10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2"/>
        <a:srcRect l="2488" t="37847" r="3727" b="12640"/>
        <a:stretch/>
      </xdr:blipFill>
      <xdr:spPr>
        <a:xfrm>
          <a:off x="9518912" y="6430331"/>
          <a:ext cx="1664559" cy="326816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609480</xdr:colOff>
      <xdr:row>26</xdr:row>
      <xdr:rowOff>19080</xdr:rowOff>
    </xdr:from>
    <xdr:to>
      <xdr:col>7</xdr:col>
      <xdr:colOff>649440</xdr:colOff>
      <xdr:row>26</xdr:row>
      <xdr:rowOff>428040</xdr:rowOff>
    </xdr:to>
    <xdr:pic>
      <xdr:nvPicPr>
        <xdr:cNvPr id="104" name="Рисунок 10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2"/>
        <a:srcRect t="36766" b="13792"/>
        <a:stretch/>
      </xdr:blipFill>
      <xdr:spPr>
        <a:xfrm>
          <a:off x="3079080" y="6458040"/>
          <a:ext cx="3054960" cy="4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44</xdr:col>
      <xdr:colOff>57240</xdr:colOff>
      <xdr:row>26</xdr:row>
      <xdr:rowOff>314280</xdr:rowOff>
    </xdr:from>
    <xdr:to>
      <xdr:col>55</xdr:col>
      <xdr:colOff>33121</xdr:colOff>
      <xdr:row>42</xdr:row>
      <xdr:rowOff>56237</xdr:rowOff>
    </xdr:to>
    <xdr:pic>
      <xdr:nvPicPr>
        <xdr:cNvPr id="105" name="Рисунок 10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718440" y="6753240"/>
          <a:ext cx="7065720" cy="4761720"/>
        </a:xfrm>
        <a:prstGeom prst="rect">
          <a:avLst/>
        </a:prstGeom>
        <a:ln w="0">
          <a:noFill/>
        </a:ln>
        <a:effectLst>
          <a:outerShdw blurRad="291960" dist="13898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13</xdr:col>
      <xdr:colOff>38160</xdr:colOff>
      <xdr:row>27</xdr:row>
      <xdr:rowOff>209520</xdr:rowOff>
    </xdr:from>
    <xdr:to>
      <xdr:col>44</xdr:col>
      <xdr:colOff>9000</xdr:colOff>
      <xdr:row>27</xdr:row>
      <xdr:rowOff>637560</xdr:rowOff>
    </xdr:to>
    <xdr:sp macro="" textlink="">
      <xdr:nvSpPr>
        <xdr:cNvPr id="106" name="Стрелка: вправо 9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1278440" y="7134120"/>
          <a:ext cx="1391760" cy="42804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0">
          <a:solidFill>
            <a:srgbClr val="70AD47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</xdr:sp>
    <xdr:clientData/>
  </xdr:twoCellAnchor>
  <xdr:twoCellAnchor editAs="oneCell">
    <xdr:from>
      <xdr:col>44</xdr:col>
      <xdr:colOff>60480</xdr:colOff>
      <xdr:row>26</xdr:row>
      <xdr:rowOff>287280</xdr:rowOff>
    </xdr:from>
    <xdr:to>
      <xdr:col>55</xdr:col>
      <xdr:colOff>21601</xdr:colOff>
      <xdr:row>42</xdr:row>
      <xdr:rowOff>69917</xdr:rowOff>
    </xdr:to>
    <xdr:pic>
      <xdr:nvPicPr>
        <xdr:cNvPr id="107" name="Рисунок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4"/>
        <a:srcRect b="3110"/>
        <a:stretch/>
      </xdr:blipFill>
      <xdr:spPr>
        <a:xfrm>
          <a:off x="12721680" y="6726240"/>
          <a:ext cx="7050960" cy="4802400"/>
        </a:xfrm>
        <a:prstGeom prst="rect">
          <a:avLst/>
        </a:prstGeom>
        <a:ln w="0">
          <a:noFill/>
        </a:ln>
        <a:effectLst>
          <a:outerShdw blurRad="291960" dist="138479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28" name="_x005F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29" name="Picture 5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0" name="Picture 6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1" name="Picture 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2" name="Picture 8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8" name="_x005F_x0000_t202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9" name="Picture 5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0" name="Picture 6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1" name="Picture 7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2" name="Picture 8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3" name="Picture 9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4" name="Picture 10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5" name="Picture 11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6" name="Picture 1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037" name="Picture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3" name="_x005F_x0000_t202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4" name="Picture 5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5" name="Picture 6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6" name="Picture 7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352425</xdr:colOff>
      <xdr:row>32</xdr:row>
      <xdr:rowOff>790575</xdr:rowOff>
    </xdr:to>
    <xdr:pic>
      <xdr:nvPicPr>
        <xdr:cNvPr id="117" name="Picture 8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39425" cy="94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38407</xdr:colOff>
      <xdr:row>0</xdr:row>
      <xdr:rowOff>134471</xdr:rowOff>
    </xdr:from>
    <xdr:to>
      <xdr:col>2</xdr:col>
      <xdr:colOff>231292</xdr:colOff>
      <xdr:row>3</xdr:row>
      <xdr:rowOff>28189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8201" y="134471"/>
          <a:ext cx="1335885" cy="767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10</xdr:col>
      <xdr:colOff>585720</xdr:colOff>
      <xdr:row>35</xdr:row>
      <xdr:rowOff>65880</xdr:rowOff>
    </xdr:to>
    <xdr:pic>
      <xdr:nvPicPr>
        <xdr:cNvPr id="106" name="Рисунок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47600"/>
          <a:ext cx="6713640" cy="4761720"/>
        </a:xfrm>
        <a:prstGeom prst="rect">
          <a:avLst/>
        </a:prstGeom>
        <a:ln w="0">
          <a:noFill/>
        </a:ln>
        <a:effectLst>
          <a:outerShdw blurRad="291960" dist="138988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66600</xdr:colOff>
      <xdr:row>6</xdr:row>
      <xdr:rowOff>9360</xdr:rowOff>
    </xdr:from>
    <xdr:to>
      <xdr:col>10</xdr:col>
      <xdr:colOff>588240</xdr:colOff>
      <xdr:row>35</xdr:row>
      <xdr:rowOff>79200</xdr:rowOff>
    </xdr:to>
    <xdr:pic>
      <xdr:nvPicPr>
        <xdr:cNvPr id="107" name="Рисунок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/>
      </xdr:nvPicPr>
      <xdr:blipFill>
        <a:blip xmlns:r="http://schemas.openxmlformats.org/officeDocument/2006/relationships" r:embed="rId2"/>
        <a:srcRect b="3110"/>
        <a:stretch/>
      </xdr:blipFill>
      <xdr:spPr>
        <a:xfrm>
          <a:off x="66600" y="1056960"/>
          <a:ext cx="6649560" cy="4765680"/>
        </a:xfrm>
        <a:prstGeom prst="rect">
          <a:avLst/>
        </a:prstGeom>
        <a:ln w="0">
          <a:noFill/>
        </a:ln>
        <a:effectLst>
          <a:outerShdw blurRad="291960" dist="138479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587524</xdr:colOff>
      <xdr:row>3</xdr:row>
      <xdr:rowOff>86592</xdr:rowOff>
    </xdr:from>
    <xdr:to>
      <xdr:col>21</xdr:col>
      <xdr:colOff>294409</xdr:colOff>
      <xdr:row>26</xdr:row>
      <xdr:rowOff>5417</xdr:rowOff>
    </xdr:to>
    <xdr:pic>
      <xdr:nvPicPr>
        <xdr:cNvPr id="108" name="Рисунок 1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2396" r="1519" b="7048"/>
        <a:stretch/>
      </xdr:blipFill>
      <xdr:spPr>
        <a:xfrm>
          <a:off x="9073433" y="1177637"/>
          <a:ext cx="3949840" cy="350368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56</xdr:row>
      <xdr:rowOff>121227</xdr:rowOff>
    </xdr:from>
    <xdr:to>
      <xdr:col>7</xdr:col>
      <xdr:colOff>203400</xdr:colOff>
      <xdr:row>80</xdr:row>
      <xdr:rowOff>21523</xdr:rowOff>
    </xdr:to>
    <xdr:pic>
      <xdr:nvPicPr>
        <xdr:cNvPr id="109" name="Рисунок 2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2"/>
        <a:srcRect l="9779" r="28223"/>
        <a:stretch/>
      </xdr:blipFill>
      <xdr:spPr>
        <a:xfrm>
          <a:off x="606136" y="10893136"/>
          <a:ext cx="3840219" cy="36410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397024</xdr:colOff>
      <xdr:row>56</xdr:row>
      <xdr:rowOff>121227</xdr:rowOff>
    </xdr:from>
    <xdr:to>
      <xdr:col>21</xdr:col>
      <xdr:colOff>108779</xdr:colOff>
      <xdr:row>80</xdr:row>
      <xdr:rowOff>113323</xdr:rowOff>
    </xdr:to>
    <xdr:pic>
      <xdr:nvPicPr>
        <xdr:cNvPr id="110" name="Рисунок 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18393" t="-369" r="18593" b="-737"/>
        <a:stretch/>
      </xdr:blipFill>
      <xdr:spPr>
        <a:xfrm>
          <a:off x="8882933" y="10893136"/>
          <a:ext cx="3954710" cy="37328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56</xdr:row>
      <xdr:rowOff>121227</xdr:rowOff>
    </xdr:from>
    <xdr:to>
      <xdr:col>15</xdr:col>
      <xdr:colOff>283893</xdr:colOff>
      <xdr:row>80</xdr:row>
      <xdr:rowOff>126251</xdr:rowOff>
    </xdr:to>
    <xdr:pic>
      <xdr:nvPicPr>
        <xdr:cNvPr id="111" name="Рисунок 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/>
      </xdr:nvPicPr>
      <xdr:blipFill>
        <a:blip xmlns:r="http://schemas.openxmlformats.org/officeDocument/2006/relationships" r:embed="rId4"/>
        <a:srcRect l="3030" r="197"/>
        <a:stretch/>
      </xdr:blipFill>
      <xdr:spPr>
        <a:xfrm>
          <a:off x="3910271" y="10893136"/>
          <a:ext cx="5465667" cy="374575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5760</xdr:colOff>
      <xdr:row>30</xdr:row>
      <xdr:rowOff>720</xdr:rowOff>
    </xdr:from>
    <xdr:to>
      <xdr:col>6</xdr:col>
      <xdr:colOff>391320</xdr:colOff>
      <xdr:row>53</xdr:row>
      <xdr:rowOff>19800</xdr:rowOff>
    </xdr:to>
    <xdr:pic>
      <xdr:nvPicPr>
        <xdr:cNvPr id="112" name="Рисунок 5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611896" y="5923538"/>
          <a:ext cx="3416242" cy="3690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587524</xdr:colOff>
      <xdr:row>30</xdr:row>
      <xdr:rowOff>720</xdr:rowOff>
    </xdr:from>
    <xdr:to>
      <xdr:col>21</xdr:col>
      <xdr:colOff>304395</xdr:colOff>
      <xdr:row>53</xdr:row>
      <xdr:rowOff>46440</xdr:rowOff>
    </xdr:to>
    <xdr:pic>
      <xdr:nvPicPr>
        <xdr:cNvPr id="113" name="Рисунок 6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/>
      </xdr:nvPicPr>
      <xdr:blipFill rotWithShape="1">
        <a:blip xmlns:r="http://schemas.openxmlformats.org/officeDocument/2006/relationships" r:embed="rId6"/>
        <a:srcRect l="19964" r="15114" b="-387"/>
        <a:stretch/>
      </xdr:blipFill>
      <xdr:spPr>
        <a:xfrm>
          <a:off x="9073433" y="5923538"/>
          <a:ext cx="3959826" cy="37171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30</xdr:row>
      <xdr:rowOff>720</xdr:rowOff>
    </xdr:from>
    <xdr:to>
      <xdr:col>15</xdr:col>
      <xdr:colOff>277413</xdr:colOff>
      <xdr:row>52</xdr:row>
      <xdr:rowOff>152984</xdr:rowOff>
    </xdr:to>
    <xdr:pic>
      <xdr:nvPicPr>
        <xdr:cNvPr id="114" name="Рисунок 7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/>
      </xdr:nvPicPr>
      <xdr:blipFill>
        <a:blip xmlns:r="http://schemas.openxmlformats.org/officeDocument/2006/relationships" r:embed="rId7"/>
        <a:srcRect r="635"/>
        <a:stretch/>
      </xdr:blipFill>
      <xdr:spPr>
        <a:xfrm>
          <a:off x="3910271" y="5923538"/>
          <a:ext cx="5459187" cy="36678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273453</xdr:colOff>
      <xdr:row>3</xdr:row>
      <xdr:rowOff>86592</xdr:rowOff>
    </xdr:from>
    <xdr:to>
      <xdr:col>15</xdr:col>
      <xdr:colOff>259937</xdr:colOff>
      <xdr:row>25</xdr:row>
      <xdr:rowOff>138546</xdr:rowOff>
    </xdr:to>
    <xdr:pic>
      <xdr:nvPicPr>
        <xdr:cNvPr id="115" name="Рисунок 8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/>
      </xdr:nvPicPr>
      <xdr:blipFill rotWithShape="1">
        <a:blip xmlns:r="http://schemas.openxmlformats.org/officeDocument/2006/relationships" r:embed="rId8"/>
        <a:srcRect t="-466" r="3681" b="4734"/>
        <a:stretch/>
      </xdr:blipFill>
      <xdr:spPr>
        <a:xfrm>
          <a:off x="3910271" y="1177637"/>
          <a:ext cx="5441711" cy="34809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0</xdr:colOff>
      <xdr:row>3</xdr:row>
      <xdr:rowOff>86592</xdr:rowOff>
    </xdr:from>
    <xdr:to>
      <xdr:col>6</xdr:col>
      <xdr:colOff>278640</xdr:colOff>
      <xdr:row>25</xdr:row>
      <xdr:rowOff>115392</xdr:rowOff>
    </xdr:to>
    <xdr:pic>
      <xdr:nvPicPr>
        <xdr:cNvPr id="116" name="Рисунок 9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606136" y="1177637"/>
          <a:ext cx="3309322" cy="3457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69273</xdr:colOff>
      <xdr:row>3</xdr:row>
      <xdr:rowOff>86592</xdr:rowOff>
    </xdr:from>
    <xdr:to>
      <xdr:col>26</xdr:col>
      <xdr:colOff>281867</xdr:colOff>
      <xdr:row>25</xdr:row>
      <xdr:rowOff>117192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1" r="17552"/>
        <a:stretch/>
      </xdr:blipFill>
      <xdr:spPr>
        <a:xfrm>
          <a:off x="12798137" y="1177637"/>
          <a:ext cx="3243275" cy="3459600"/>
        </a:xfrm>
        <a:prstGeom prst="rect">
          <a:avLst/>
        </a:prstGeom>
      </xdr:spPr>
    </xdr:pic>
    <xdr:clientData/>
  </xdr:twoCellAnchor>
  <xdr:twoCellAnchor editAs="oneCell">
    <xdr:from>
      <xdr:col>26</xdr:col>
      <xdr:colOff>259772</xdr:colOff>
      <xdr:row>3</xdr:row>
      <xdr:rowOff>86592</xdr:rowOff>
    </xdr:from>
    <xdr:to>
      <xdr:col>34</xdr:col>
      <xdr:colOff>21343</xdr:colOff>
      <xdr:row>25</xdr:row>
      <xdr:rowOff>117192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9" r="12071"/>
        <a:stretch/>
      </xdr:blipFill>
      <xdr:spPr>
        <a:xfrm>
          <a:off x="16019317" y="1177637"/>
          <a:ext cx="4610662" cy="3459600"/>
        </a:xfrm>
        <a:prstGeom prst="rect">
          <a:avLst/>
        </a:prstGeom>
      </xdr:spPr>
    </xdr:pic>
    <xdr:clientData/>
  </xdr:twoCellAnchor>
  <xdr:twoCellAnchor editAs="oneCell">
    <xdr:from>
      <xdr:col>21</xdr:col>
      <xdr:colOff>69273</xdr:colOff>
      <xdr:row>30</xdr:row>
      <xdr:rowOff>720</xdr:rowOff>
    </xdr:from>
    <xdr:to>
      <xdr:col>26</xdr:col>
      <xdr:colOff>467592</xdr:colOff>
      <xdr:row>53</xdr:row>
      <xdr:rowOff>8636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3" r="22525"/>
        <a:stretch/>
      </xdr:blipFill>
      <xdr:spPr>
        <a:xfrm>
          <a:off x="12798137" y="5923538"/>
          <a:ext cx="3429000" cy="3679371"/>
        </a:xfrm>
        <a:prstGeom prst="rect">
          <a:avLst/>
        </a:prstGeom>
      </xdr:spPr>
    </xdr:pic>
    <xdr:clientData/>
  </xdr:twoCellAnchor>
  <xdr:twoCellAnchor editAs="oneCell">
    <xdr:from>
      <xdr:col>26</xdr:col>
      <xdr:colOff>392457</xdr:colOff>
      <xdr:row>30</xdr:row>
      <xdr:rowOff>720</xdr:rowOff>
    </xdr:from>
    <xdr:to>
      <xdr:col>35</xdr:col>
      <xdr:colOff>294409</xdr:colOff>
      <xdr:row>53</xdr:row>
      <xdr:rowOff>6584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12801"/>
        <a:stretch/>
      </xdr:blipFill>
      <xdr:spPr>
        <a:xfrm>
          <a:off x="16152002" y="5923538"/>
          <a:ext cx="5357180" cy="3677319"/>
        </a:xfrm>
        <a:prstGeom prst="rect">
          <a:avLst/>
        </a:prstGeom>
      </xdr:spPr>
    </xdr:pic>
    <xdr:clientData/>
  </xdr:twoCellAnchor>
  <xdr:twoCellAnchor editAs="oneCell">
    <xdr:from>
      <xdr:col>21</xdr:col>
      <xdr:colOff>69273</xdr:colOff>
      <xdr:row>56</xdr:row>
      <xdr:rowOff>121227</xdr:rowOff>
    </xdr:from>
    <xdr:to>
      <xdr:col>27</xdr:col>
      <xdr:colOff>207819</xdr:colOff>
      <xdr:row>80</xdr:row>
      <xdr:rowOff>34634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03" t="11863" r="20990"/>
        <a:stretch/>
      </xdr:blipFill>
      <xdr:spPr>
        <a:xfrm>
          <a:off x="12798137" y="10893136"/>
          <a:ext cx="3775364" cy="3654134"/>
        </a:xfrm>
        <a:prstGeom prst="rect">
          <a:avLst/>
        </a:prstGeom>
      </xdr:spPr>
    </xdr:pic>
    <xdr:clientData/>
  </xdr:twoCellAnchor>
  <xdr:twoCellAnchor editAs="oneCell">
    <xdr:from>
      <xdr:col>26</xdr:col>
      <xdr:colOff>380999</xdr:colOff>
      <xdr:row>56</xdr:row>
      <xdr:rowOff>121227</xdr:rowOff>
    </xdr:from>
    <xdr:to>
      <xdr:col>35</xdr:col>
      <xdr:colOff>554180</xdr:colOff>
      <xdr:row>80</xdr:row>
      <xdr:rowOff>11455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" r="1601"/>
        <a:stretch/>
      </xdr:blipFill>
      <xdr:spPr>
        <a:xfrm>
          <a:off x="16140544" y="10893136"/>
          <a:ext cx="5628409" cy="3630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2304735</xdr:colOff>
      <xdr:row>61</xdr:row>
      <xdr:rowOff>127800</xdr:rowOff>
    </xdr:to>
    <xdr:pic>
      <xdr:nvPicPr>
        <xdr:cNvPr id="117" name="Рисунок 4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729919" cy="1014547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354015</xdr:colOff>
      <xdr:row>0</xdr:row>
      <xdr:rowOff>0</xdr:rowOff>
    </xdr:from>
    <xdr:to>
      <xdr:col>20</xdr:col>
      <xdr:colOff>266535</xdr:colOff>
      <xdr:row>61</xdr:row>
      <xdr:rowOff>158400</xdr:rowOff>
    </xdr:to>
    <xdr:pic>
      <xdr:nvPicPr>
        <xdr:cNvPr id="118" name="Рисунок 6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766245" y="0"/>
          <a:ext cx="3410100" cy="1015203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38160</xdr:colOff>
      <xdr:row>4</xdr:row>
      <xdr:rowOff>114480</xdr:rowOff>
    </xdr:from>
    <xdr:to>
      <xdr:col>19</xdr:col>
      <xdr:colOff>137880</xdr:colOff>
      <xdr:row>7</xdr:row>
      <xdr:rowOff>132840</xdr:rowOff>
    </xdr:to>
    <xdr:pic>
      <xdr:nvPicPr>
        <xdr:cNvPr id="119" name="Рисунок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/>
      </xdr:nvPicPr>
      <xdr:blipFill>
        <a:blip xmlns:r="http://schemas.openxmlformats.org/officeDocument/2006/relationships" r:embed="rId1"/>
        <a:srcRect l="1299" b="17182"/>
        <a:stretch/>
      </xdr:blipFill>
      <xdr:spPr>
        <a:xfrm>
          <a:off x="2134440" y="790920"/>
          <a:ext cx="6886440" cy="504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19</xdr:row>
      <xdr:rowOff>9360</xdr:rowOff>
    </xdr:from>
    <xdr:to>
      <xdr:col>7</xdr:col>
      <xdr:colOff>389520</xdr:colOff>
      <xdr:row>19</xdr:row>
      <xdr:rowOff>329040</xdr:rowOff>
    </xdr:to>
    <xdr:pic>
      <xdr:nvPicPr>
        <xdr:cNvPr id="120" name="Рисунок 2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2628720"/>
          <a:ext cx="2057760" cy="31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28440</xdr:colOff>
      <xdr:row>22</xdr:row>
      <xdr:rowOff>9360</xdr:rowOff>
    </xdr:from>
    <xdr:to>
      <xdr:col>7</xdr:col>
      <xdr:colOff>295560</xdr:colOff>
      <xdr:row>22</xdr:row>
      <xdr:rowOff>329040</xdr:rowOff>
    </xdr:to>
    <xdr:pic>
      <xdr:nvPicPr>
        <xdr:cNvPr id="121" name="Рисунок 3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/>
      </xdr:nvPicPr>
      <xdr:blipFill>
        <a:blip xmlns:r="http://schemas.openxmlformats.org/officeDocument/2006/relationships" r:embed="rId2"/>
        <a:srcRect l="5607" t="36766" r="4037" b="16097"/>
        <a:stretch/>
      </xdr:blipFill>
      <xdr:spPr>
        <a:xfrm>
          <a:off x="2124720" y="3314520"/>
          <a:ext cx="1963800" cy="319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19080</xdr:rowOff>
    </xdr:from>
    <xdr:to>
      <xdr:col>23</xdr:col>
      <xdr:colOff>342360</xdr:colOff>
      <xdr:row>40</xdr:row>
      <xdr:rowOff>18360</xdr:rowOff>
    </xdr:to>
    <xdr:pic>
      <xdr:nvPicPr>
        <xdr:cNvPr id="122" name="Рисунок 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438720"/>
          <a:ext cx="6787440" cy="3561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15480</xdr:rowOff>
    </xdr:from>
    <xdr:to>
      <xdr:col>10</xdr:col>
      <xdr:colOff>347400</xdr:colOff>
      <xdr:row>56</xdr:row>
      <xdr:rowOff>158040</xdr:rowOff>
    </xdr:to>
    <xdr:pic>
      <xdr:nvPicPr>
        <xdr:cNvPr id="123" name="Рисунок 1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39480"/>
          <a:ext cx="6494040" cy="75913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tep/Downloads/111111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1;&#1102;&#1082;&#1089;&#1092;&#1086;&#1088;&#1084;\&#1057;&#1090;&#1077;&#1087;&#1072;&#1085;&#1077;&#1085;&#1082;&#1086;\&#1041;&#1083;&#1072;&#1085;&#1082;&#1080;%20&#1079;&#1072;&#1082;&#1072;&#1079;&#1072;\22.05.2023%20&#1057;&#1084;&#1072;&#1088;&#1090;&#1051;&#1072;&#1081;&#1085;\&#1041;&#1083;&#1072;&#1085;&#1082;%20&#1079;&#1072;&#1084;&#1086;&#1074;&#1083;&#1077;&#1085;&#1085;&#1103;%20&#1092;&#1072;&#1089;&#1072;&#1076;&#1110;&#1074;%20Luxeform%20Acryl%20Crystaline%20SmartLine%20HPL%20&#1074;&#1110;&#1076;%2018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ід"/>
      <sheetName val="Стандартні отвори"/>
      <sheetName val="Ручки профільні"/>
      <sheetName val="Декори"/>
      <sheetName val="для впр"/>
      <sheetName val="соответствие"/>
      <sheetName val="Справочник"/>
      <sheetName val="Упаковка"/>
      <sheetName val="Направления"/>
      <sheetName val="для подсчета ручки"/>
      <sheetName val="Варианты ручек"/>
      <sheetName val="Типи крайкування"/>
      <sheetName val="к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GL-000U AS біла ніч 18,4  MDF HS 000U біле* FD</v>
          </cell>
          <cell r="B2" t="str">
            <v>РО127614   </v>
          </cell>
          <cell r="C2">
            <v>73193754</v>
          </cell>
          <cell r="D2" t="str">
            <v>GL-000U</v>
          </cell>
          <cell r="E2">
            <v>0</v>
          </cell>
          <cell r="F2" t="str">
            <v>Фасад Акрил TopX1800 високоглянцевий GL-000U біла ніч, товщина 18,4 мм, основа - МДФ, зворотня сторона – високоміцне покриття  HS 000U біле</v>
          </cell>
        </row>
        <row r="3">
          <cell r="A3" t="str">
            <v>GL-001U AS ультра білий 18,4  MDF HS 000U біле* FD</v>
          </cell>
          <cell r="B3" t="str">
            <v>РО127616   </v>
          </cell>
          <cell r="C3">
            <v>73193778</v>
          </cell>
          <cell r="D3" t="str">
            <v>GL-001U</v>
          </cell>
          <cell r="E3">
            <v>0</v>
          </cell>
          <cell r="F3" t="str">
            <v>Фасад Акрил TopX1800 високоглянцевий GL-001U ультра білий, товщина 18,4 мм, основа - МДФ, зворотня сторона – високоміцне покриття  HS 000U біле</v>
          </cell>
        </row>
        <row r="4">
          <cell r="A4" t="str">
            <v>GL-002U AS біле сонце 18,4  MDF HS 000U біле* FD</v>
          </cell>
          <cell r="B4" t="str">
            <v>РО127615   </v>
          </cell>
          <cell r="C4">
            <v>73193761</v>
          </cell>
          <cell r="D4" t="str">
            <v>GL-002U</v>
          </cell>
          <cell r="E4">
            <v>0</v>
          </cell>
          <cell r="F4" t="str">
            <v>Фасад Акрил TopX1800 високоглянцевий GL-002U біле сонце, товщина 18,4 мм, основа - МДФ, зворотня сторона – високоміцне покриття  HS 000U біле</v>
          </cell>
        </row>
        <row r="5">
          <cell r="A5" t="str">
            <v>GL-003U AS сніжно-білий 18,4  MDF HS 000U біле* FD</v>
          </cell>
          <cell r="B5" t="str">
            <v xml:space="preserve">РО160967  </v>
          </cell>
          <cell r="C5">
            <v>73852552</v>
          </cell>
          <cell r="D5" t="str">
            <v>GL-003U</v>
          </cell>
          <cell r="E5">
            <v>0</v>
          </cell>
          <cell r="F5" t="str">
            <v>Фасад Акрил TopX1800 високоглянцевий GL-003U сніжно-білий, товщина 18,4 мм, основа - МДФ, зворотня сторона – високоміцне покриття  HS 000U біле</v>
          </cell>
        </row>
        <row r="6">
          <cell r="A6" t="str">
            <v>GL-101U AS каєнський перець 18,4 MDF HS 000U білий *FD</v>
          </cell>
          <cell r="B6" t="str">
            <v>РО127501   </v>
          </cell>
          <cell r="C6">
            <v>73193167</v>
          </cell>
          <cell r="D6" t="str">
            <v>GL-101U</v>
          </cell>
          <cell r="E6">
            <v>0</v>
          </cell>
          <cell r="F6" t="str">
            <v>Фасад Акрил TopX1800 високоглянцевий GL-101U каєнський перець, товщина 18,4 мм, основа - МДФ, зворотня сторона – високоміцне покриття  HS 000U біле</v>
          </cell>
        </row>
        <row r="7">
          <cell r="A7" t="str">
            <v>GL-102U AS сливовий 18,4  MDF HS 000U біле* FD</v>
          </cell>
          <cell r="B7" t="str">
            <v>РО127623   </v>
          </cell>
          <cell r="C7">
            <v>73193839</v>
          </cell>
          <cell r="D7" t="str">
            <v>GL-102U</v>
          </cell>
          <cell r="E7">
            <v>0</v>
          </cell>
          <cell r="F7" t="str">
            <v>Фасад Акрил TopX1800 високоглянцевий GL-102U сливовий, товщина 18,4 мм, основа - МДФ, зворотня сторона – високоміцне покриття  HS 000U біле</v>
          </cell>
        </row>
        <row r="8">
          <cell r="A8" t="str">
            <v>GL-201U AS жасмин 18,4 MDF HS 201U в колір *FD</v>
          </cell>
          <cell r="B8" t="str">
            <v xml:space="preserve">РО174117   </v>
          </cell>
          <cell r="C8" t="str">
            <v>74269045</v>
          </cell>
          <cell r="D8" t="str">
            <v>GL-201U</v>
          </cell>
          <cell r="E8">
            <v>0</v>
          </cell>
          <cell r="F8" t="str">
            <v>Фасад Акрил TopX1800 високоглянцевий GL-201U жасмин, товщина 18,4 мм, основа - МДФ, зворотня сторона –  високоміцне покриття HS 201U в колір</v>
          </cell>
        </row>
        <row r="9">
          <cell r="A9" t="str">
            <v>GL-202U AS мокко 18,4 MDF HS 202U в колір *FD</v>
          </cell>
          <cell r="B9" t="str">
            <v xml:space="preserve">РО174118   </v>
          </cell>
          <cell r="C9" t="str">
            <v>74269069</v>
          </cell>
          <cell r="D9" t="str">
            <v>GL-202U</v>
          </cell>
          <cell r="E9">
            <v>0</v>
          </cell>
          <cell r="F9" t="str">
            <v>Фасад Акрил TopX1800 високоглянцевий GL-202U мокко, товщина 18,4 мм, основа - МДФ, зворотня сторона –  високоміцне покриття HS 202U в колір</v>
          </cell>
        </row>
        <row r="10">
          <cell r="A10" t="str">
            <v>GL-301U AS кам'яна троянда 18,4 MDF HS 301U в колір *FD</v>
          </cell>
          <cell r="B10" t="str">
            <v xml:space="preserve">РО174119   </v>
          </cell>
          <cell r="C10" t="str">
            <v>74269083</v>
          </cell>
          <cell r="D10" t="str">
            <v>GL-301U</v>
          </cell>
          <cell r="E10">
            <v>0</v>
          </cell>
          <cell r="F10" t="str">
            <v>Фасад Акрил TopX1800 високоглянцевий GL-301U кам'яна троянда, товщина 18,4 мм, основа - МДФ, зворотня сторона – високоміцне покриття  HS 301U в колір</v>
          </cell>
        </row>
        <row r="11">
          <cell r="A11" t="str">
            <v>GL-302U AS сапфір 18,4 MDF HS 000U білий *FD</v>
          </cell>
          <cell r="B11" t="str">
            <v>РО154628   </v>
          </cell>
          <cell r="C11">
            <v>73590676</v>
          </cell>
          <cell r="D11" t="str">
            <v>GL-302U</v>
          </cell>
          <cell r="E11">
            <v>0</v>
          </cell>
          <cell r="F11" t="str">
            <v>Фасад Акрил TopX1800 високоглянцевий GL-302U сапфір, товщина 18,4 мм, основа - МДФ, зворотня сторона – високоміцне покриття  HS 000U біле</v>
          </cell>
        </row>
        <row r="12">
          <cell r="A12" t="str">
            <v>GL-403U AS небесний оксамит 18,4 MDF HS 000U білий *FD</v>
          </cell>
          <cell r="B12" t="str">
            <v>РО128666   </v>
          </cell>
          <cell r="C12">
            <v>73206614</v>
          </cell>
          <cell r="D12" t="str">
            <v>GL-403U</v>
          </cell>
          <cell r="E12">
            <v>0</v>
          </cell>
          <cell r="F12" t="str">
            <v>Фасад Акрил TopX1800 високоглянцевий GL-403U небесний оксамит, товщина 18,4 мм, основа - МДФ, зворотня сторона – високоміцне покриття  HS 000U біле</v>
          </cell>
        </row>
        <row r="13">
          <cell r="A13" t="str">
            <v>GL-801U AS лісовий вовк 18,4 MDF HS 801U в колір* FD</v>
          </cell>
          <cell r="B13" t="str">
            <v xml:space="preserve">РО174121   </v>
          </cell>
          <cell r="C13" t="str">
            <v>74269120</v>
          </cell>
          <cell r="D13" t="str">
            <v>GL-801U</v>
          </cell>
          <cell r="E13">
            <v>0</v>
          </cell>
          <cell r="F13" t="str">
            <v>Фасад Акрил TopX1800 високоглянцевий GL-801U лісовий вовк, товщина 18,4 мм, основа - МДФ, зворотня сторона – високоміцне покриття  HS 801U в колір</v>
          </cell>
        </row>
        <row r="14">
          <cell r="A14" t="str">
            <v>GL-802U AS сірий шовк 18,4 MDF HS 802U в колір* FD</v>
          </cell>
          <cell r="B14" t="str">
            <v xml:space="preserve">РО174122   </v>
          </cell>
          <cell r="C14" t="str">
            <v>74269144</v>
          </cell>
          <cell r="D14" t="str">
            <v>GL-802U</v>
          </cell>
          <cell r="E14">
            <v>0</v>
          </cell>
          <cell r="F14" t="str">
            <v>Фасад Акрил TopX1800 високоглянцевий GL-802U сірий шовк, товщина 18,4 мм, основа - МДФ, зворотня сторона – високоміцне покриття  HS 802U в колір</v>
          </cell>
        </row>
        <row r="15">
          <cell r="A15" t="str">
            <v>GL-803U AS графіт 18,4 MDF HS 803U в колір* FD</v>
          </cell>
          <cell r="B15" t="str">
            <v xml:space="preserve">РО174123   </v>
          </cell>
          <cell r="C15" t="str">
            <v>74269168</v>
          </cell>
          <cell r="D15" t="str">
            <v>GL-803U</v>
          </cell>
          <cell r="E15">
            <v>0</v>
          </cell>
          <cell r="F15" t="str">
            <v>Фасад Акрил TopX1800 високоглянцевий GL-803U графіт, товщина 18,4 мм, основа - МДФ, зворотня сторона – високоміцне покриття  HS 803U в колір</v>
          </cell>
        </row>
        <row r="16">
          <cell r="A16" t="str">
            <v>GL-804U AS кварцевий 18,4 MDF HS 804U в колір* FD</v>
          </cell>
          <cell r="B16" t="str">
            <v xml:space="preserve">РО174124   </v>
          </cell>
          <cell r="C16" t="str">
            <v>74269182</v>
          </cell>
          <cell r="D16" t="str">
            <v>GL-804U</v>
          </cell>
          <cell r="E16">
            <v>0</v>
          </cell>
          <cell r="F16" t="str">
            <v>Фасад Акрил TopX1800 високоглянцевий GL-804U кварцевий, товщина 18,4 мм, основа - МДФ, зворотня сторона – високоміцне покриття  HS 804U в колір</v>
          </cell>
        </row>
        <row r="17">
          <cell r="A17" t="str">
            <v>GL-900U AS космос 18,4  MDF HS 900U чорне* FD</v>
          </cell>
          <cell r="B17" t="str">
            <v>РО127622   </v>
          </cell>
          <cell r="C17">
            <v>73193822</v>
          </cell>
          <cell r="D17" t="str">
            <v>GL-900U</v>
          </cell>
          <cell r="E17">
            <v>0</v>
          </cell>
          <cell r="F17" t="str">
            <v>Фасад Акрил TopX1800 високоглянцевий GL-900U космос, товщина 18,4 мм, основа - МДФ, зворотня сторона – високоміцне покриття  HS 900U чорне</v>
          </cell>
        </row>
        <row r="18">
          <cell r="A18" t="str">
            <v>GL-501U AS меркурій 18,4 MDF HS 501U в колір* FD</v>
          </cell>
          <cell r="B18" t="str">
            <v xml:space="preserve">РО174120   </v>
          </cell>
          <cell r="C18" t="str">
            <v>74269106</v>
          </cell>
          <cell r="D18" t="str">
            <v>GL-501U</v>
          </cell>
          <cell r="E18">
            <v>0</v>
          </cell>
          <cell r="F18" t="str">
            <v>Фасад Акрил TopX1800 високоглянцевий GL-501U меркурій, товщина 18,4 мм, основа - МДФ, зворотня сторона – високоміцне покриття  HS 501U в колір</v>
          </cell>
        </row>
        <row r="19">
          <cell r="A19" t="str">
            <v>ME-001U AS біла перлина 18,4 MDF HS 000U білий *FD</v>
          </cell>
          <cell r="B19" t="str">
            <v>РО127502   </v>
          </cell>
          <cell r="C19">
            <v>73193174</v>
          </cell>
          <cell r="D19" t="str">
            <v>ME-001U</v>
          </cell>
          <cell r="E19">
            <v>0</v>
          </cell>
          <cell r="F19" t="str">
            <v>Фасад Акрил TopX1800 металік ME-001U біла перлина, товщина 18,4 мм, основа - МДФ, зворотня сторона – високоміцне покриття  HS 000U біле</v>
          </cell>
        </row>
        <row r="20">
          <cell r="A20" t="str">
            <v>ME-203U AS шампань 18,4  MDF HS 000U біле* FD</v>
          </cell>
          <cell r="B20" t="str">
            <v>РО127629   </v>
          </cell>
          <cell r="C20">
            <v>73193884</v>
          </cell>
          <cell r="D20" t="str">
            <v>ME-203U</v>
          </cell>
          <cell r="E20">
            <v>0</v>
          </cell>
          <cell r="F20" t="str">
            <v>Фасад Акрил TopX1800 металік ME-203U шампань, товщина 18,4 мм, основа - МДФ, зворотня сторона – високоміцне покриття  HS 000U біле</v>
          </cell>
        </row>
        <row r="21">
          <cell r="A21" t="str">
            <v>ME-401U AS небесно-бірюзовий 18,4  MDF HS 401U в колір* FD</v>
          </cell>
          <cell r="B21" t="str">
            <v xml:space="preserve">РО174136   </v>
          </cell>
          <cell r="C21" t="str">
            <v>74269427</v>
          </cell>
          <cell r="D21" t="str">
            <v>ME-401U</v>
          </cell>
          <cell r="E21">
            <v>0</v>
          </cell>
          <cell r="F21" t="str">
            <v>Фасад Акрил TopX1800 металік ME-401U небесно-бірюзовий, товщина 18,4 мм, основа - МДФ, зворотня сторона – високоміцне покриття  HS 401U в колір</v>
          </cell>
        </row>
        <row r="22">
          <cell r="A22" t="str">
            <v>ME-805U AS платинум 18,4 MDF HS 805U в колір* FD</v>
          </cell>
          <cell r="B22" t="str">
            <v xml:space="preserve">РО174137   </v>
          </cell>
          <cell r="C22" t="str">
            <v>74269441</v>
          </cell>
          <cell r="D22" t="str">
            <v>ME-805U</v>
          </cell>
          <cell r="E22">
            <v>0</v>
          </cell>
          <cell r="F22" t="str">
            <v>Фасад Акрил TopX1800 металік ME-805U платинум, товщина 18,4 мм, основа - МДФ, зворотня сторона – високоміцне покриття  HS 805U в колір</v>
          </cell>
        </row>
        <row r="23">
          <cell r="A23" t="str">
            <v>ME-806U AS чорна перлина 18,4 MDF HS 806U в колір* FD</v>
          </cell>
          <cell r="B23" t="str">
            <v xml:space="preserve">РО174134   </v>
          </cell>
          <cell r="C23" t="str">
            <v>74269380</v>
          </cell>
          <cell r="D23" t="str">
            <v>ME-806U</v>
          </cell>
          <cell r="E23">
            <v>0</v>
          </cell>
          <cell r="F23" t="str">
            <v>Фасад Акрил TopX1800 металік ME-806U чорна перлина, товщина 18,4 мм, основа - МДФ, зворотня сторона – високоміцне покриття  HS 806U в колір</v>
          </cell>
        </row>
        <row r="24">
          <cell r="A24" t="str">
            <v>ME-900U AS авантюрин 18,4  MDF HS 900U чорне* FD</v>
          </cell>
          <cell r="B24" t="str">
            <v>РО127627   </v>
          </cell>
          <cell r="C24">
            <v>73193860</v>
          </cell>
          <cell r="D24" t="str">
            <v>ME-900U</v>
          </cell>
          <cell r="E24">
            <v>0</v>
          </cell>
          <cell r="F24" t="str">
            <v>Фасад Акрил TopX1800 металік ME-900U авантюрин, товщина 18,4 мм, основа - МДФ, зворотня сторона – високоміцне покриття  HS 900U чорне</v>
          </cell>
        </row>
        <row r="25">
          <cell r="A25" t="str">
            <v>MM-203U AS бронза 18,4 MDF HS 000U білий *FD</v>
          </cell>
          <cell r="B25" t="str">
            <v>РО128667   </v>
          </cell>
          <cell r="C25">
            <v>73206621</v>
          </cell>
          <cell r="D25" t="str">
            <v>MM-203U</v>
          </cell>
          <cell r="E25">
            <v>0</v>
          </cell>
          <cell r="F25" t="str">
            <v>Фасад Акрил TopX1800 високоглянцевий металік MM-203U бронза, товщина 18,4 мм, основа - МДФ, зворотня сторона – високоміцне покриття  HS 000U біле</v>
          </cell>
        </row>
        <row r="26">
          <cell r="A26" t="str">
            <v>MM-204U AS бронза 18,4 MDF HS 000U білий *FD</v>
          </cell>
          <cell r="B26" t="str">
            <v>РО137254   </v>
          </cell>
          <cell r="C26">
            <v>73281079</v>
          </cell>
          <cell r="D26" t="str">
            <v>MM-204U</v>
          </cell>
          <cell r="E26">
            <v>0</v>
          </cell>
          <cell r="F26" t="str">
            <v>Фасад Акрил TopX1800 глибокий матовий металік MM-204U бронза, товщина 18,4 мм, основа - МДФ, зворотня сторона – високоміцне покриття  HS 000U біле</v>
          </cell>
        </row>
        <row r="27">
          <cell r="A27" t="str">
            <v>MM-806U AS чорна перлина 18,4 MDF HS 806U в колір *FD</v>
          </cell>
          <cell r="B27" t="str">
            <v xml:space="preserve">РО174135   </v>
          </cell>
          <cell r="C27" t="str">
            <v>74269403</v>
          </cell>
          <cell r="D27" t="str">
            <v>MM-806U</v>
          </cell>
          <cell r="E27">
            <v>0</v>
          </cell>
          <cell r="F27" t="str">
            <v>Фасад Акрил TopX1800 глибокий матовий металік MM-806U чорна перлина, товщина 18,4 мм, основа - МДФ, зворотня сторона – високоміцне покриття  HS 806U в колір</v>
          </cell>
        </row>
        <row r="28">
          <cell r="A28" t="str">
            <v>MT-AF-000U AS біла ніч 18,4  MDF HS 000U біле* FD</v>
          </cell>
          <cell r="B28" t="str">
            <v>РО141539   </v>
          </cell>
          <cell r="C28">
            <v>73193891</v>
          </cell>
          <cell r="D28" t="str">
            <v>MT-AF-000U</v>
          </cell>
          <cell r="E28">
            <v>0</v>
          </cell>
          <cell r="F28" t="str">
            <v>Фасад Акрил TopX1800 глибокий матовий MT-AF-000U біла ніч, товщина 18,4 мм, основа - МДФ, зворотня сторона – високоміцне покриття  HS 000U біле</v>
          </cell>
        </row>
        <row r="29">
          <cell r="A29" t="str">
            <v>MT-AF-001U AS ультра білий 18,4  MDF HS 000U біле* FD</v>
          </cell>
          <cell r="B29" t="str">
            <v>РО141538   </v>
          </cell>
          <cell r="C29">
            <v>73193907</v>
          </cell>
          <cell r="D29" t="str">
            <v>MT-AF-001U</v>
          </cell>
          <cell r="E29">
            <v>0</v>
          </cell>
          <cell r="F29" t="str">
            <v>Фасад Акрил TopX1800 глибокий матовий MT-AF-001U ультра білий, товщина 18,4 мм, основа - МДФ, зворотня сторона – високоміцне покриття  HS 000U біле</v>
          </cell>
        </row>
        <row r="30">
          <cell r="A30" t="str">
            <v>MT-AF-003U AS сніжно-білий 18,4  MDF HS 000U біле* FD</v>
          </cell>
          <cell r="B30" t="str">
            <v>РО160966</v>
          </cell>
          <cell r="C30">
            <v>73852545</v>
          </cell>
          <cell r="D30" t="str">
            <v>MT-AF-003U</v>
          </cell>
          <cell r="E30">
            <v>0</v>
          </cell>
          <cell r="F30" t="str">
            <v>Фасад Акрил TopX1800 глибокий матовий MT-AF-003U сніжно-білий, товщина 18,4 мм, основа - МДФ, зворотня сторона – високоміцне покриття  HS 000U біле</v>
          </cell>
        </row>
        <row r="31">
          <cell r="A31" t="str">
            <v>MT-AF-201U AS жасмин 18,4 MDF HS 201U в колір* FD</v>
          </cell>
          <cell r="B31" t="str">
            <v xml:space="preserve">РО174125   </v>
          </cell>
          <cell r="C31" t="str">
            <v>74269205</v>
          </cell>
          <cell r="D31" t="str">
            <v>MT-AF-201U</v>
          </cell>
          <cell r="E31">
            <v>0</v>
          </cell>
          <cell r="F31" t="str">
            <v>Фасад Акрил TopX1800 глибокий матовий MT-AF-201U жасмин, товщина 18,4 мм, основа - МДФ, зворотня сторона – високоміцне покриття  HS 201U в колір</v>
          </cell>
        </row>
        <row r="32">
          <cell r="A32" t="str">
            <v>MT-AF-202U AS мокко 18,4 MDF HS 202U в колір* FD</v>
          </cell>
          <cell r="B32" t="str">
            <v xml:space="preserve">РО174126   </v>
          </cell>
          <cell r="C32" t="str">
            <v>74269229</v>
          </cell>
          <cell r="D32" t="str">
            <v>MT-AF-202U</v>
          </cell>
          <cell r="E32">
            <v>0</v>
          </cell>
          <cell r="F32" t="str">
            <v>Фасад Акрил TopX1800 глибокий матовий MT-AF-202U мокко, товщина 18,4 мм, основа - МДФ, зворотня сторона – високоміцне покриття  HS 202U в колір</v>
          </cell>
        </row>
        <row r="33">
          <cell r="A33" t="str">
            <v>MT-AF-205U AS капучіно 18,4  MDF HS 000U біле* FD</v>
          </cell>
          <cell r="B33" t="str">
            <v>РО170615</v>
          </cell>
          <cell r="C33">
            <v>74119685</v>
          </cell>
          <cell r="D33" t="str">
            <v>MT-AF-205U</v>
          </cell>
          <cell r="E33">
            <v>0</v>
          </cell>
          <cell r="F33" t="str">
            <v>Фасад Акрил TopX1800 глибокий матовий MT-AF-205U капучіно, товщина 18,4 мм, основа - МДФ, зворотня сторона – високоміцне покриття  HS 000U біле</v>
          </cell>
        </row>
        <row r="34">
          <cell r="A34" t="str">
            <v>MT-AF-301U AS кам'яна троянда 18,4 MDF HS 301U в колір* FD</v>
          </cell>
          <cell r="B34" t="str">
            <v xml:space="preserve">РО174127   </v>
          </cell>
          <cell r="C34" t="str">
            <v>74269243</v>
          </cell>
          <cell r="D34" t="str">
            <v>MT-AF-301U</v>
          </cell>
          <cell r="E34">
            <v>0</v>
          </cell>
          <cell r="F34" t="str">
            <v>Фасад Акрил TopX1800 глибокий матовий MT-AF-301U кам'яна троянда, товщина 18,4 мм, основа - МДФ, зворотня сторона – високоміцне покриття  HS 301U в колір</v>
          </cell>
        </row>
        <row r="35">
          <cell r="A35" t="str">
            <v>MT-AF-303U AS евкаліпт 18,4  MDF HS 000U біле* FD</v>
          </cell>
          <cell r="B35" t="str">
            <v>РО170616</v>
          </cell>
          <cell r="C35">
            <v>74119692</v>
          </cell>
          <cell r="D35" t="str">
            <v>MT-AF-303U</v>
          </cell>
          <cell r="E35">
            <v>0</v>
          </cell>
          <cell r="F35" t="str">
            <v>Фасад Акрил TopX1800 глибокий матовий MT-AF-303U евкаліпт, товщина 18,4 мм, основа - МДФ, зворотня сторона – високоміцне покриття  HS 000U біле</v>
          </cell>
        </row>
        <row r="36">
          <cell r="A36" t="str">
            <v>MT-AF-403U AS небесний оксамит 18,4  MDF HS 000U біле* FD</v>
          </cell>
          <cell r="B36" t="str">
            <v>РО160965</v>
          </cell>
          <cell r="C36">
            <v>73852538</v>
          </cell>
          <cell r="D36" t="str">
            <v>MT-AF-403U</v>
          </cell>
          <cell r="E36">
            <v>0</v>
          </cell>
          <cell r="F36" t="str">
            <v>Фасад Акрил TopX1800 глибокий матовий MT-AF-403U небесний оксамит, товщина 18,4 мм, основа - МДФ, зворотня сторона – високоміцне покриття  HS 000U біле</v>
          </cell>
        </row>
        <row r="37">
          <cell r="A37" t="str">
            <v>MT-AF-500U AS океан 18,4  MDF HS 000U білий* FD</v>
          </cell>
          <cell r="B37" t="str">
            <v>РО151646   </v>
          </cell>
          <cell r="C37">
            <v>73590355</v>
          </cell>
          <cell r="D37" t="str">
            <v>MT-AF-500U</v>
          </cell>
          <cell r="E37">
            <v>0</v>
          </cell>
          <cell r="F37" t="str">
            <v>Фасад Акрил TopX1800 глибокий матовий MT-AF-500U AS океан, товщина 18,4 мм, основа - МДФ, зворотня сторона – високоміцне покриття  HS 000U біле</v>
          </cell>
        </row>
        <row r="38">
          <cell r="A38" t="str">
            <v>MT-AF-501U AS меркурій 18,4 MDF HS 501U в колір* FD</v>
          </cell>
          <cell r="B38" t="str">
            <v xml:space="preserve">РО174128   </v>
          </cell>
          <cell r="C38" t="str">
            <v>74269267</v>
          </cell>
          <cell r="D38" t="str">
            <v>MT-AF-501U</v>
          </cell>
          <cell r="E38">
            <v>0</v>
          </cell>
          <cell r="F38" t="str">
            <v>Фасад Акрил TopX1800 глибокий матовий MT-AF-501U AS меркурій, товщина 18,4 мм, основа - МДФ, зворотня сторона – високоміцне покриття  HS 501U в колір</v>
          </cell>
        </row>
        <row r="39">
          <cell r="A39" t="str">
            <v>MT-AF-502U AS гріджио модерн 18,4 MDF HS 502U в колір* FD</v>
          </cell>
          <cell r="B39" t="str">
            <v xml:space="preserve">РО174129   </v>
          </cell>
          <cell r="C39" t="str">
            <v>74269281</v>
          </cell>
          <cell r="D39" t="str">
            <v>MT-AF-502U</v>
          </cell>
          <cell r="E39">
            <v>0</v>
          </cell>
          <cell r="F39" t="str">
            <v>Фасад Акрил TopX1800 глибокий матовий MT-AF-502U AS гріджио модерн, товщина 18,4 мм, основа - МДФ, зворотня сторона – високоміцне покриття  HS 502U в колір</v>
          </cell>
        </row>
        <row r="40">
          <cell r="A40" t="str">
            <v>MT-AF-801U AS лісовий вовк 18,4 MDF HS 801U в колір* FD</v>
          </cell>
          <cell r="B40" t="str">
            <v xml:space="preserve">РО174130   </v>
          </cell>
          <cell r="C40" t="str">
            <v>74269304</v>
          </cell>
          <cell r="D40" t="str">
            <v>MT-AF-801U</v>
          </cell>
          <cell r="E40">
            <v>0</v>
          </cell>
          <cell r="F40" t="str">
            <v>Фасад Акрил TopX1800 глибокий матовий MT-AF-801U лісовий вовк, товщина 18,4 мм, основа - МДФ, зворотня сторона – високоміцне покриття  HS 801U в колір</v>
          </cell>
        </row>
        <row r="41">
          <cell r="A41" t="str">
            <v>MT-AF-802U AS сірий шовк 18,4 MDF HS 802U в колір* FD</v>
          </cell>
          <cell r="B41" t="str">
            <v xml:space="preserve">РО174131   </v>
          </cell>
          <cell r="C41" t="str">
            <v>74269328</v>
          </cell>
          <cell r="D41" t="str">
            <v>MT-AF-802U</v>
          </cell>
          <cell r="E41">
            <v>0</v>
          </cell>
          <cell r="F41" t="str">
            <v>Фасад Акрил TopX1800 глибокий матовий MT-AF-802U сірий шовк, товщина 18,4 мм, основа - МДФ, зворотня сторона – високоміцне покриття  HS 802U в колір</v>
          </cell>
        </row>
        <row r="42">
          <cell r="A42" t="str">
            <v>MT-AF-803U AS графіт 18,4 MDF HS 803U в колір* FD</v>
          </cell>
          <cell r="B42" t="str">
            <v xml:space="preserve">РО174132   </v>
          </cell>
          <cell r="C42" t="str">
            <v>74269342</v>
          </cell>
          <cell r="D42" t="str">
            <v>MT-AF-803U</v>
          </cell>
          <cell r="E42">
            <v>0</v>
          </cell>
          <cell r="F42" t="str">
            <v>Фасад Акрил TopX1800 глибокий матовий MT-AF-803U графіт, товщина 18,4 мм, основа - МДФ, зворотня сторона – високоміцне покриття  HS 803U в колір</v>
          </cell>
        </row>
        <row r="43">
          <cell r="A43" t="str">
            <v>MT-AF-804U AS кварцевий 18,4 MDF HS 804U в колір* FD</v>
          </cell>
          <cell r="B43" t="str">
            <v xml:space="preserve">РО174133   </v>
          </cell>
          <cell r="C43" t="str">
            <v>74269366</v>
          </cell>
          <cell r="D43" t="str">
            <v>MT-AF-804U</v>
          </cell>
          <cell r="E43">
            <v>0</v>
          </cell>
          <cell r="F43" t="str">
            <v>Фасад Акрил TopX1800 глибокий матовий MT-AF-804U кварцевий, товщина 18,4 мм, основа - МДФ, зворотня сторона – високоміцне покриття  HS 804U в колір</v>
          </cell>
        </row>
        <row r="44">
          <cell r="A44" t="str">
            <v>MT-AF-900U AS космос 18,4  MDF HS 900U чорне* FD</v>
          </cell>
          <cell r="B44" t="str">
            <v>РО141544   </v>
          </cell>
          <cell r="C44">
            <v>73193952</v>
          </cell>
          <cell r="D44" t="str">
            <v>MT-AF-900U</v>
          </cell>
          <cell r="E44">
            <v>0</v>
          </cell>
          <cell r="F44" t="str">
            <v>Фасад Акрил TopX1800 глибокий матовий MT-AF-900U космос, товщина 18,4 мм, основа - МДФ, зворотня сторона – високоміцне покриття  HS 900U чорне</v>
          </cell>
        </row>
        <row r="45">
          <cell r="A45" t="str">
            <v>GL-000U CS біла ніч 20  MDF HС 000U в колір* FD</v>
          </cell>
          <cell r="B45" t="str">
            <v>РО127640   </v>
          </cell>
          <cell r="C45">
            <v>73193983</v>
          </cell>
          <cell r="D45" t="str">
            <v>GL-000U</v>
          </cell>
          <cell r="E45">
            <v>0</v>
          </cell>
          <cell r="F45" t="str">
            <v>Фасад Crystaline TopX1802 високоглянцевий GL-000U біла ніч, товщина 20 мм, основа - МДФ, зворотня сторона – високоміцне покриття  HС 000U в колір</v>
          </cell>
        </row>
        <row r="46">
          <cell r="A46" t="str">
            <v>GL-001U CS ультра білий 20  MDF HС 001U в колір* FD</v>
          </cell>
          <cell r="B46" t="str">
            <v>РО127639   </v>
          </cell>
          <cell r="C46">
            <v>73193976</v>
          </cell>
          <cell r="D46" t="str">
            <v>GL-001U</v>
          </cell>
          <cell r="E46">
            <v>0</v>
          </cell>
          <cell r="F46" t="str">
            <v>Фасад Crystaline TopX1801 високоглянцевий GL-001U ультра білий, товщина 20 мм, основа - МДФ, зворотня сторона – високоміцне покриття  HС 001U в колір</v>
          </cell>
        </row>
        <row r="47">
          <cell r="A47" t="str">
            <v>GL-002U CS біле сонце 20  MDF HС 002U в колір* FD</v>
          </cell>
          <cell r="B47" t="str">
            <v>РО127638   </v>
          </cell>
          <cell r="C47">
            <v>73193969</v>
          </cell>
          <cell r="D47" t="str">
            <v>GL-002U</v>
          </cell>
          <cell r="E47">
            <v>0</v>
          </cell>
          <cell r="F47" t="str">
            <v>Фасад Crystaline TopX1800 високоглянцевий GL-002U біле сонце, товщина 20 мм, основа - МДФ, зворотня сторона – високоміцне покриття  HС 002U в колір</v>
          </cell>
        </row>
        <row r="48">
          <cell r="A48" t="str">
            <v>GL-201U CS жасмин 20  MDF HС 201U в колір* FD</v>
          </cell>
          <cell r="B48" t="str">
            <v>РО127641   </v>
          </cell>
          <cell r="C48">
            <v>73193990</v>
          </cell>
          <cell r="D48" t="str">
            <v>GL-201U</v>
          </cell>
          <cell r="E48">
            <v>0</v>
          </cell>
          <cell r="F48" t="str">
            <v>Фасад Crystaline TopX1803 високоглянцевий GL-201U жасмин, товщина 20 мм, основа - МДФ, зворотня сторона – високоміцне покриття  HС 201U в колір</v>
          </cell>
        </row>
        <row r="49">
          <cell r="A49" t="str">
            <v>GL-402U CS магічна м'ята 20  MDF HС 402U в колір* FD</v>
          </cell>
          <cell r="B49" t="str">
            <v>РО127645   </v>
          </cell>
          <cell r="C49">
            <v>73194034</v>
          </cell>
          <cell r="D49" t="str">
            <v>GL-402U</v>
          </cell>
          <cell r="E49">
            <v>0</v>
          </cell>
          <cell r="F49" t="str">
            <v>Фасад Crystaline TopX1807 високоглянцевий GL-402U магічна м'ята, товщина 20 мм, основа - МДФ, зворотня сторона – високоміцне покриття  HС 402U в колір</v>
          </cell>
        </row>
        <row r="50">
          <cell r="A50" t="str">
            <v>GL-802U CS сірий шовк 20  MDF HС 802U в колір* FD</v>
          </cell>
          <cell r="B50" t="str">
            <v>РО127642   </v>
          </cell>
          <cell r="C50">
            <v>73194003</v>
          </cell>
          <cell r="D50" t="str">
            <v>GL-802U</v>
          </cell>
          <cell r="E50">
            <v>0</v>
          </cell>
          <cell r="F50" t="str">
            <v>Фасад Crystaline TopX1804 високоглянцевий GL-802U сірий шовк, товщина 20 мм, основа - МДФ, зворотня сторона – високоміцне покриття  HС 802U в колір</v>
          </cell>
        </row>
        <row r="51">
          <cell r="A51" t="str">
            <v>GL-807U CS річкова галька 20  MDF HС 807U в колір* FD</v>
          </cell>
          <cell r="B51" t="str">
            <v>РО127643   </v>
          </cell>
          <cell r="C51">
            <v>73194010</v>
          </cell>
          <cell r="D51" t="str">
            <v>GL-807U</v>
          </cell>
          <cell r="E51">
            <v>0</v>
          </cell>
          <cell r="F51" t="str">
            <v>Фасад Crystaline TopX1805 високоглянцевий GL-807U річкова галька, товщина 20 мм, основа - МДФ, зворотня сторона – високоміцне покриття  HС 807U в колір</v>
          </cell>
        </row>
        <row r="52">
          <cell r="A52" t="str">
            <v>GL-808U CS лофт 20  MDF HС 808U в колір* FD</v>
          </cell>
          <cell r="B52" t="str">
            <v>РО127644   </v>
          </cell>
          <cell r="C52">
            <v>73194027</v>
          </cell>
          <cell r="D52" t="str">
            <v>GL-808U</v>
          </cell>
          <cell r="E52">
            <v>0</v>
          </cell>
          <cell r="F52" t="str">
            <v>Фасад Crystaline TopX1806 високоглянцевий GL-808U лофт, товщина 20 мм, основа - МДФ, зворотня сторона – високоміцне покриття  HС 808U в колір</v>
          </cell>
        </row>
        <row r="53">
          <cell r="A53" t="str">
            <v>MT-000U CS біла ніч 20  MDF HС 000U в колір* FD</v>
          </cell>
          <cell r="B53" t="str">
            <v>РО127648   </v>
          </cell>
          <cell r="C53">
            <v>73194065</v>
          </cell>
          <cell r="D53" t="str">
            <v>MT-000U</v>
          </cell>
          <cell r="E53">
            <v>0</v>
          </cell>
          <cell r="F53" t="str">
            <v>Фасад Crystaline TopX1810 глибокий матовий MT-000U біла ніч, товщина 20 мм, основа - МДФ, зворотня сторона – високоміцне покриття  HС 000U в колір</v>
          </cell>
        </row>
        <row r="54">
          <cell r="A54" t="str">
            <v>MT-001U CS ультра білий 20  MDF HС 001U в колір* FD</v>
          </cell>
          <cell r="B54" t="str">
            <v>РО127647   </v>
          </cell>
          <cell r="C54">
            <v>73194058</v>
          </cell>
          <cell r="D54" t="str">
            <v>MT-001U</v>
          </cell>
          <cell r="E54">
            <v>0</v>
          </cell>
          <cell r="F54" t="str">
            <v>Фасад Crystaline TopX1809 глибокий матовий MT-001U ультра білий, товщина 20 мм, основа - МДФ, зворотня сторона – високоміцне покриття  HС 001U в колір</v>
          </cell>
        </row>
        <row r="55">
          <cell r="A55" t="str">
            <v>MT-002U CS біле сонце 20  MDF HС 002U в колір* FD</v>
          </cell>
          <cell r="B55" t="str">
            <v>РО127646   </v>
          </cell>
          <cell r="C55">
            <v>73194041</v>
          </cell>
          <cell r="D55" t="str">
            <v>MT-002U</v>
          </cell>
          <cell r="E55">
            <v>0</v>
          </cell>
          <cell r="F55" t="str">
            <v>Фасад Crystaline TopX1808 глибокий матовий MT-002U біле сонце, товщина 20 мм, основа - МДФ, зворотня сторона – високоміцне покриття  HС 002U в колір</v>
          </cell>
        </row>
        <row r="56">
          <cell r="A56" t="str">
            <v>MT-201U CS жасмин 20  MDF HС 201U в колір* FD</v>
          </cell>
          <cell r="B56" t="str">
            <v>РО127649   </v>
          </cell>
          <cell r="C56">
            <v>73194072</v>
          </cell>
          <cell r="D56" t="str">
            <v>MT-201U</v>
          </cell>
          <cell r="E56">
            <v>0</v>
          </cell>
          <cell r="F56" t="str">
            <v>Фасад Crystaline TopX1811 глибокий матовий MT-201U жасмин, товщина 20 мм, основа - МДФ, зворотня сторона – високоміцне покриття  HС 201U в колір</v>
          </cell>
        </row>
        <row r="57">
          <cell r="A57" t="str">
            <v>MT-402U CS магічна м'ята 20  MDF HС 402U в колір* FD</v>
          </cell>
          <cell r="B57" t="str">
            <v>РО127653   </v>
          </cell>
          <cell r="C57">
            <v>73194119</v>
          </cell>
          <cell r="D57" t="str">
            <v>MT-402U</v>
          </cell>
          <cell r="E57">
            <v>0</v>
          </cell>
          <cell r="F57" t="str">
            <v>Фасад Crystaline TopX1815 глибокий матовий MT-402U магічна м'ята, товщина 20 мм, основа - МДФ, зворотня сторона – високоміцне покриття  HС 402U в колір</v>
          </cell>
        </row>
        <row r="58">
          <cell r="A58" t="str">
            <v>MT-802U CS сірий шовк 20  MDF HС 802U в колір* FD</v>
          </cell>
          <cell r="B58" t="str">
            <v>РО127650   </v>
          </cell>
          <cell r="C58">
            <v>73194089</v>
          </cell>
          <cell r="D58" t="str">
            <v>MT-802U</v>
          </cell>
          <cell r="E58">
            <v>0</v>
          </cell>
          <cell r="F58" t="str">
            <v>Фасад Crystaline TopX1812 глибокий матовий MT-802U сірий шовк, товщина 20 мм, основа - МДФ, зворотня сторона – високоміцне покриття  HС 802U в колір</v>
          </cell>
        </row>
        <row r="59">
          <cell r="A59" t="str">
            <v>MT-807U CS річкова галька 20  MDF HС 807U в колір* FD</v>
          </cell>
          <cell r="B59" t="str">
            <v>РО127651   </v>
          </cell>
          <cell r="C59">
            <v>73194096</v>
          </cell>
          <cell r="D59" t="str">
            <v>MT-807U</v>
          </cell>
          <cell r="E59">
            <v>0</v>
          </cell>
          <cell r="F59" t="str">
            <v>Фасад Crystaline TopX1813 глибокий матовий MT-807U річкова галька, товщина 20 мм, основа - МДФ, зворотня сторона – високоміцне покриття  HС 807U в колір</v>
          </cell>
        </row>
        <row r="60">
          <cell r="A60" t="str">
            <v>MT-808U CS лофт 20  MDF HС 808U в колір* FD</v>
          </cell>
          <cell r="B60" t="str">
            <v>РО127652   </v>
          </cell>
          <cell r="C60">
            <v>73194102</v>
          </cell>
          <cell r="D60" t="str">
            <v>MT-808U</v>
          </cell>
          <cell r="E60">
            <v>0</v>
          </cell>
          <cell r="F60" t="str">
            <v>Фасад Crystaline TopX1814 глибокий матовий MT-808U лофт, товщина 20 мм, основа - МДФ, зворотня сторона – високоміцне покриття  HС 808U в колір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L939 18 EG ABS L900 Дуб Квебек *FD</v>
          </cell>
          <cell r="B62" t="str">
            <v>РО153394   </v>
          </cell>
          <cell r="C62">
            <v>73567500</v>
          </cell>
          <cell r="D62" t="str">
            <v>L939 0X</v>
          </cell>
          <cell r="E62">
            <v>0</v>
          </cell>
          <cell r="F62" t="str">
            <v>Фасад L939 Дуб Квебек ABS мм, товщина 18 мм основа-звичайна ДСП, зворотня сторона – ламінат L900,  LuxeForm UA</v>
          </cell>
        </row>
        <row r="63">
          <cell r="A63" t="str">
            <v>L940 18 EG ABS L900 Дуб Сонома *FD</v>
          </cell>
          <cell r="B63" t="str">
            <v>РО153395   </v>
          </cell>
          <cell r="C63">
            <v>73567517</v>
          </cell>
          <cell r="D63" t="str">
            <v>L940 0X</v>
          </cell>
          <cell r="E63">
            <v>0</v>
          </cell>
          <cell r="F63" t="str">
            <v>Фасад L940 Дуб Сонома ABS мм, товщина 18 мм основа-звичайна ДСП, зворотня сторона – ламінат L900,  LuxeForm UA</v>
          </cell>
        </row>
        <row r="64">
          <cell r="A64" t="str">
            <v>SP800 18 EG ABS L900 Еванс *FD</v>
          </cell>
          <cell r="B64" t="str">
            <v>РО153393   </v>
          </cell>
          <cell r="C64">
            <v>73567494</v>
          </cell>
          <cell r="D64" t="str">
            <v>SP800 0X</v>
          </cell>
          <cell r="E64">
            <v>0</v>
          </cell>
          <cell r="F64" t="str">
            <v>Фасад SP800 Еванс ABS мм, товщина 18 мм основа-звичайна ДСП, зворотня сторона – ламінат L900,  LuxeForm UA</v>
          </cell>
        </row>
        <row r="65">
          <cell r="A65" t="str">
            <v>SP801 18 EG ABS L900 Дуб скельний *FD</v>
          </cell>
          <cell r="B65" t="str">
            <v>РО153390   </v>
          </cell>
          <cell r="C65">
            <v>73567463</v>
          </cell>
          <cell r="D65" t="str">
            <v>SP801 0X</v>
          </cell>
          <cell r="E65">
            <v>0</v>
          </cell>
          <cell r="F65" t="str">
            <v>Фасад SP801 Дуб скельний ABS мм, товщина 18 мм основа-звичайна ДСП, зворотня сторона – ламінат L900,  LuxeForm UA</v>
          </cell>
        </row>
        <row r="66">
          <cell r="A66" t="str">
            <v>SP802 18 EG ABS L900 Дуб американський *FD</v>
          </cell>
          <cell r="B66" t="str">
            <v>РО153392   </v>
          </cell>
          <cell r="C66">
            <v>73567487</v>
          </cell>
          <cell r="D66" t="str">
            <v>SP802 0X</v>
          </cell>
          <cell r="E66">
            <v>0</v>
          </cell>
          <cell r="F66" t="str">
            <v>Фасад SP802 Дуб американський ABS мм, товщина 18 мм основа-звичайна ДСП, зворотня сторона – ламінат L900,  LuxeForm UA</v>
          </cell>
        </row>
        <row r="67">
          <cell r="A67" t="str">
            <v>U01 18 EG ABS L900 Бежевий *FD</v>
          </cell>
          <cell r="B67" t="str">
            <v>РО153396   </v>
          </cell>
          <cell r="C67">
            <v>73567524</v>
          </cell>
          <cell r="D67" t="str">
            <v>U01 0X</v>
          </cell>
          <cell r="E67">
            <v>0</v>
          </cell>
          <cell r="F67" t="str">
            <v>Фасад U01 Бежевий ABS мм, товщина 18 мм основа-звичайна ДСП, зворотня сторона – ламінат L900,  LuxeForm UA</v>
          </cell>
        </row>
        <row r="68">
          <cell r="A68" t="str">
            <v>W015 18 EG ABS L900 Чорний *FD</v>
          </cell>
          <cell r="B68" t="str">
            <v>РО153397   </v>
          </cell>
          <cell r="C68">
            <v>73567531</v>
          </cell>
          <cell r="D68" t="str">
            <v>W015 0X</v>
          </cell>
          <cell r="E68">
            <v>0</v>
          </cell>
          <cell r="F68" t="str">
            <v>Фасад W015 Чорний ABS мм, товщина 18 мм основа-звичайна ДСП, зворотня сторона – ламінат L900,  LuxeForm UA</v>
          </cell>
        </row>
        <row r="69">
          <cell r="A69" t="str">
            <v>W308 18 EG ABS L900 Меланж рояль *FD</v>
          </cell>
          <cell r="B69" t="str">
            <v>РО153398   </v>
          </cell>
          <cell r="C69">
            <v>73567548</v>
          </cell>
          <cell r="D69" t="str">
            <v>W308 0X</v>
          </cell>
          <cell r="E69">
            <v>0</v>
          </cell>
          <cell r="F69" t="str">
            <v>Фасад W308 Меланж рояль ABS мм, товщина 18 мм основа-звичайна ДСП, зворотня сторона – ламінат L900,  LuxeForm UA</v>
          </cell>
        </row>
        <row r="70">
          <cell r="A70" t="str">
            <v>W309 18 EG ABS L900 Меланж *FD</v>
          </cell>
          <cell r="B70" t="str">
            <v>РО153399   </v>
          </cell>
          <cell r="C70">
            <v>73567555</v>
          </cell>
          <cell r="D70" t="str">
            <v>W309 0X</v>
          </cell>
          <cell r="E70">
            <v>0</v>
          </cell>
          <cell r="F70" t="str">
            <v>Фасад W309 Меланж ABS мм, товщина 18 мм основа-звичайна ДСП, зворотня сторона – ламінат L900,  LuxeForm UA</v>
          </cell>
        </row>
        <row r="71">
          <cell r="A71" t="str">
            <v>W74 18 EG ABS L900 Бiлий *FD</v>
          </cell>
          <cell r="B71" t="str">
            <v>РО153400   </v>
          </cell>
          <cell r="C71">
            <v>73567562</v>
          </cell>
          <cell r="D71" t="str">
            <v>W74 0X</v>
          </cell>
          <cell r="E71">
            <v>0</v>
          </cell>
          <cell r="F71" t="str">
            <v>Фасад W74 Бiлий ABS мм, товщина 18 мм основа-звичайна ДСП, зворотня сторона – ламінат L900,  LuxeForm UA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FN021SL дуб карамель, 17,9 MDF Білий RAL 9016 *FD</v>
          </cell>
          <cell r="B73" t="str">
            <v>РО155676   </v>
          </cell>
          <cell r="C73">
            <v>73809433</v>
          </cell>
          <cell r="D73" t="str">
            <v>FN021SL</v>
          </cell>
          <cell r="E73">
            <v>0</v>
          </cell>
          <cell r="F73" t="str">
            <v>Фасад PVC матовий FN021SL дуб карамель, товщина 17,9 мм, основа - МДФ, зворотня сторона – плівка PVC білий RAL 9016</v>
          </cell>
        </row>
        <row r="74">
          <cell r="A74" t="str">
            <v>FN022SL бук альпійський, 17,9 MDF Білий RAL 9016 *FD</v>
          </cell>
          <cell r="B74" t="str">
            <v>РО156457   </v>
          </cell>
          <cell r="C74">
            <v>0</v>
          </cell>
          <cell r="D74" t="str">
            <v>FN022SL</v>
          </cell>
          <cell r="E74">
            <v>0</v>
          </cell>
          <cell r="F74" t="str">
            <v>Фасад PVC матовий FN022SL бук альпійський, товщина 17,9 мм, основа - МДФ, зворотня сторона – плівка PVC білий RAL 9016</v>
          </cell>
        </row>
        <row r="75">
          <cell r="A75" t="str">
            <v>FN023SL ясен королівський, 17,9 MDF Білий RAL 9016 *FD</v>
          </cell>
          <cell r="B75" t="str">
            <v>РО156459   </v>
          </cell>
          <cell r="C75">
            <v>0</v>
          </cell>
          <cell r="D75" t="str">
            <v>FN023SL</v>
          </cell>
          <cell r="E75">
            <v>0</v>
          </cell>
          <cell r="F75" t="str">
            <v>Фасад PVC матовий FN023SL ясен королівський, товщина 17,9 мм, основа - МДФ, зворотня сторона – плівка PVC білий RAL 9016</v>
          </cell>
        </row>
        <row r="76">
          <cell r="A76" t="str">
            <v>FN024SL в'яз сірий, 17,9 MDF Білий RAL 9016 *FD</v>
          </cell>
          <cell r="B76" t="str">
            <v>РО156460   </v>
          </cell>
          <cell r="C76">
            <v>0</v>
          </cell>
          <cell r="D76" t="str">
            <v>FN024SL</v>
          </cell>
          <cell r="E76">
            <v>0</v>
          </cell>
          <cell r="F76" t="str">
            <v>Фасад PVC матовий FN024SL в'яз сірий, товщина 17,9 мм, основа - МДФ, зворотня сторона – плівка PVC білий RAL 9016</v>
          </cell>
        </row>
        <row r="77">
          <cell r="A77" t="str">
            <v>FN025SL клен гірський, 17,9 MDF Білий RAL 9016 *FD</v>
          </cell>
          <cell r="B77" t="str">
            <v>РО156461   </v>
          </cell>
          <cell r="C77">
            <v>0</v>
          </cell>
          <cell r="D77" t="str">
            <v>FN025SL</v>
          </cell>
          <cell r="E77">
            <v>0</v>
          </cell>
          <cell r="F77" t="str">
            <v>Фасад PVC матовий FN025SL клен гірський, товщина 17,9 мм, основа - МДФ, зворотня сторона – плівка PVC білий RAL 9016</v>
          </cell>
        </row>
        <row r="78">
          <cell r="A78" t="str">
            <v>FN051SL вогняний бетон, 17,9 MDF Білий RAL 9016 *FD</v>
          </cell>
          <cell r="B78" t="str">
            <v>РО155677   </v>
          </cell>
          <cell r="C78">
            <v>73809440</v>
          </cell>
          <cell r="D78" t="str">
            <v>FN051SL</v>
          </cell>
          <cell r="E78">
            <v>0</v>
          </cell>
          <cell r="F78" t="str">
            <v>Фасад PVC матовий FN051SL вогняний бетон, товщина 17,9 мм, основа - МДФ, зворотня сторона – плівка PVC білий RAL 9016</v>
          </cell>
        </row>
        <row r="79">
          <cell r="A79" t="str">
            <v>FN052SL багамський камінь, 17,9 MDF Білий RAL 9016 *FD</v>
          </cell>
          <cell r="B79" t="str">
            <v>РО156463   </v>
          </cell>
          <cell r="C79">
            <v>0</v>
          </cell>
          <cell r="D79" t="str">
            <v>FN052SL</v>
          </cell>
          <cell r="E79">
            <v>0</v>
          </cell>
          <cell r="F79" t="str">
            <v>Фасад PVC матовий FN052SL багамський камінь, товщина 17,9 мм, основа - МДФ, зворотня сторона – плівка PVC білий RAL 9016</v>
          </cell>
        </row>
        <row r="80">
          <cell r="A80" t="str">
            <v>GL-0001U SL білий, 17,9 MDF Білий RAL 9016 *FD</v>
          </cell>
          <cell r="B80" t="str">
            <v>РО141456   </v>
          </cell>
          <cell r="C80">
            <v>73463703</v>
          </cell>
          <cell r="D80" t="str">
            <v>GL-0001U SL</v>
          </cell>
          <cell r="E80">
            <v>0</v>
          </cell>
          <cell r="F80" t="str">
            <v>Фасад PVC глянцевий GL-0001U SL білий, товщина 17,9 мм, основа - МДФ, зворотня сторона – плівка PVC білий RAL 9016</v>
          </cell>
        </row>
        <row r="81">
          <cell r="A81" t="str">
            <v>GL-0002U SL магнолія, 17,9 MDF Білий RAL 9016 *FD</v>
          </cell>
          <cell r="B81" t="str">
            <v>РО141457   </v>
          </cell>
          <cell r="C81">
            <v>73462348</v>
          </cell>
          <cell r="D81" t="str">
            <v>GL-0002U SL</v>
          </cell>
          <cell r="E81">
            <v>0</v>
          </cell>
          <cell r="F81" t="str">
            <v>Фасад PVC глянцевий GL-0002U SL магнолія, товщина 17,9 мм, основа - МДФ, зворотня сторона – плівка PVC білий RAL 9016</v>
          </cell>
        </row>
        <row r="82">
          <cell r="A82" t="str">
            <v>GL-0003U SL крижана кава, 17,9 MDF Білий RAL 9016 *FD</v>
          </cell>
          <cell r="B82" t="str">
            <v>РО142029   </v>
          </cell>
          <cell r="C82">
            <v>73464007</v>
          </cell>
          <cell r="D82" t="str">
            <v>GL-0003U SL</v>
          </cell>
          <cell r="E82">
            <v>0</v>
          </cell>
          <cell r="F82" t="str">
            <v>Фасад PVC глянцева GL-0003U SL крижана кава, товщина 17,9 мм, основа - МДФ, зворотня сторона – плівка PVC білий RAL 9016</v>
          </cell>
        </row>
        <row r="83">
          <cell r="A83" t="str">
            <v>GL-0004U SL сірий дощ, 17,9 MDF Білий RAL 9016 *FD</v>
          </cell>
          <cell r="B83" t="str">
            <v>РО142030   </v>
          </cell>
          <cell r="C83">
            <v>73465202</v>
          </cell>
          <cell r="D83" t="str">
            <v>GL-0004U SL</v>
          </cell>
          <cell r="E83">
            <v>0</v>
          </cell>
          <cell r="F83" t="str">
            <v>Фасад PVC глянцева GL-0004U SL сірий дощ, товщина 17,9 мм, основа - МДФ, зворотня сторона – плівка PVC білий RAL 9016</v>
          </cell>
        </row>
        <row r="84">
          <cell r="A84" t="str">
            <v>MT-0001U SL білий, 17,9 MDF Білий RAL 9016 *FD</v>
          </cell>
          <cell r="B84" t="str">
            <v>РО141458   </v>
          </cell>
          <cell r="C84">
            <v>73463031</v>
          </cell>
          <cell r="D84" t="str">
            <v>MT-0001U SL</v>
          </cell>
          <cell r="E84">
            <v>0</v>
          </cell>
          <cell r="F84" t="str">
            <v>Фасад PVC матовий MT-0001U SL білий, товщина 17,9 мм, основа - МДФ, зворотня сторона – плівка PVC білий RAL 9016</v>
          </cell>
        </row>
        <row r="85">
          <cell r="A85" t="str">
            <v>MT-0002U SL магнолія, 17,9 MDF Білий RAL 9016 *FD</v>
          </cell>
          <cell r="B85" t="str">
            <v>РО141459   </v>
          </cell>
          <cell r="C85">
            <v>73462355</v>
          </cell>
          <cell r="D85" t="str">
            <v>MT-0002U SL</v>
          </cell>
          <cell r="E85">
            <v>0</v>
          </cell>
          <cell r="F85" t="str">
            <v>Фасад PVC матовий MT-0002U SL магнолія, товщина 17,9 мм, основа - МДФ, зворотня сторона – плівка PVC білий RAL 9016</v>
          </cell>
        </row>
        <row r="86">
          <cell r="A86" t="str">
            <v>MT-0003U SL крижана кава, 17,9 MDF Білий RAL 9016 *FD</v>
          </cell>
          <cell r="B86" t="str">
            <v>РО141460   </v>
          </cell>
          <cell r="C86">
            <v>73463987</v>
          </cell>
          <cell r="D86" t="str">
            <v>MT-0003U SL</v>
          </cell>
          <cell r="E86">
            <v>0</v>
          </cell>
          <cell r="F86" t="str">
            <v>Фасад PVC матовий MT-0003U SL крижана кава, товщина 17,9 мм, основа - МДФ, зворотня сторона – плівка PVC білий RAL 9016</v>
          </cell>
        </row>
        <row r="87">
          <cell r="A87" t="str">
            <v>MT-0004U SL сірий дощ, 17,9 MDF Білий RAL 9016 *FD</v>
          </cell>
          <cell r="B87" t="str">
            <v>РО142031   </v>
          </cell>
          <cell r="C87">
            <v>73464014</v>
          </cell>
          <cell r="D87" t="str">
            <v>MT-0004U SL</v>
          </cell>
          <cell r="E87">
            <v>0</v>
          </cell>
          <cell r="F87" t="str">
            <v>Фасад PVC матова MT-0004U SL сірий дощ, товщина 17,9 мм, основа - МДФ, зворотня сторона – плівка PVC білий RAL 9016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FN021SL дуб карамель, DUAL, 17,9 MDF FN021SL дуб карамель *FD</v>
          </cell>
          <cell r="B91" t="str">
            <v>РО155678   </v>
          </cell>
          <cell r="C91">
            <v>73809457</v>
          </cell>
          <cell r="D91" t="str">
            <v>FN021SL-DUAL</v>
          </cell>
          <cell r="E91">
            <v>0</v>
          </cell>
          <cell r="F91" t="str">
            <v>Фасад PVC матовий FN021SL дуб карамель, DUAL, товщина 17,9 мм, основа - МДФ, зворотня сторона – FN021SL дуб карамель</v>
          </cell>
        </row>
        <row r="92">
          <cell r="A92" t="str">
            <v>FN022SL бук альпійський, DUAL, 17,9 MDF FN022SL бук альпійський *FD</v>
          </cell>
          <cell r="B92" t="str">
            <v>РО156458   </v>
          </cell>
          <cell r="C92">
            <v>0</v>
          </cell>
          <cell r="D92" t="str">
            <v>FN022SL-DUAL</v>
          </cell>
          <cell r="E92">
            <v>0</v>
          </cell>
          <cell r="F92" t="str">
            <v>Фасад PVC матовий FN022SL бук альпійський, DUAL, товщина 17,9 мм, основа - МДФ, зворотня сторона – FN022SL бук альпійський</v>
          </cell>
        </row>
        <row r="93">
          <cell r="A93" t="str">
            <v>FN023SL ясен королівський, DUAL, 17,9 MDF FN023SL ясен королівський *FD</v>
          </cell>
          <cell r="B93" t="str">
            <v>РО156464   </v>
          </cell>
          <cell r="C93">
            <v>0</v>
          </cell>
          <cell r="D93" t="str">
            <v>FN023SL-DUAL</v>
          </cell>
          <cell r="E93">
            <v>0</v>
          </cell>
          <cell r="F93" t="str">
            <v>Фасад PVC матовий FN023SL ясен королівський, DUAL, товщина 17,9 мм, основа - МДФ, зворотня сторона – FN023SL ясен королівський</v>
          </cell>
        </row>
        <row r="94">
          <cell r="A94" t="str">
            <v>FN024SL в'яз сірий, DUAL, 17,9 MDF FN024SL в'яз сірий *FD</v>
          </cell>
          <cell r="B94" t="str">
            <v>РО156465   </v>
          </cell>
          <cell r="C94">
            <v>0</v>
          </cell>
          <cell r="D94" t="str">
            <v>FN024SL-DUAL</v>
          </cell>
          <cell r="E94">
            <v>0</v>
          </cell>
          <cell r="F94" t="str">
            <v>Фасад PVC матовий FN024SL в'яз сірий, DUAL, товщина 17,9 мм, основа - МДФ, зворотня сторона – FN024SL в'яз сірий</v>
          </cell>
        </row>
        <row r="95">
          <cell r="A95" t="str">
            <v>FN025SL клен гірський, DUAL, 17,9 MDF FN025SL клен гірський *FD</v>
          </cell>
          <cell r="B95" t="str">
            <v>РО156466   </v>
          </cell>
          <cell r="C95">
            <v>0</v>
          </cell>
          <cell r="D95" t="str">
            <v>FN025SL-DUAL</v>
          </cell>
          <cell r="E95">
            <v>0</v>
          </cell>
          <cell r="F95" t="str">
            <v>Фасад PVC матовий FN025SL клен гірський, DUAL, товщина 17,9 мм, основа - МДФ, зворотня сторона – FN025SL клен гірський</v>
          </cell>
        </row>
        <row r="96">
          <cell r="A96" t="str">
            <v>FN051SL вогняний бетон, DUAL, 17,9 MDF FN051SL вогняний бетон *FD</v>
          </cell>
          <cell r="B96" t="str">
            <v>РО155679   </v>
          </cell>
          <cell r="C96">
            <v>73809464</v>
          </cell>
          <cell r="D96" t="str">
            <v>FN051SL-DUAL</v>
          </cell>
          <cell r="E96">
            <v>0</v>
          </cell>
          <cell r="F96" t="str">
            <v>Фасад PVC матовий FN051SL вогняний бетон, DUAL, товщина 17,9 мм, основа - МДФ, зворотня сторона – FN051SL вогняний бетон</v>
          </cell>
        </row>
        <row r="97">
          <cell r="A97" t="str">
            <v>FN052SL багамський камінь, DUAL, 17,9 MDF FN052SL багамський камінь *FD</v>
          </cell>
          <cell r="B97" t="str">
            <v>РО156467   </v>
          </cell>
          <cell r="C97">
            <v>0</v>
          </cell>
          <cell r="D97" t="str">
            <v>FN052SL-DUAL</v>
          </cell>
          <cell r="E97">
            <v>0</v>
          </cell>
          <cell r="F97" t="str">
            <v>Фасад PVC матовий FN052SL багамський камінь, DUAL, товщина 17,9 мм, основа - МДФ, зворотня сторона – FN052SL багамський камінь</v>
          </cell>
        </row>
        <row r="98">
          <cell r="A98" t="str">
            <v>GL-0001U SL DUO, 17,9 MDF MT-0001U SL білий *FD</v>
          </cell>
          <cell r="B98" t="str">
            <v>РО170845</v>
          </cell>
          <cell r="C98">
            <v>74121718</v>
          </cell>
          <cell r="D98" t="str">
            <v>GL-DUO-0001U SL</v>
          </cell>
          <cell r="E98">
            <v>0</v>
          </cell>
          <cell r="F98" t="str">
            <v>Фасад PVC глянцевий GL-0001U SL білий, DUO, товщина 17,9 мм, основа - МДФ, зворотня сторона – MT-0001U SL білий</v>
          </cell>
        </row>
        <row r="99">
          <cell r="A99" t="str">
            <v>GL-0002U SL, DUO,17,9 MDF MT-0002U SL магнолія *FD</v>
          </cell>
          <cell r="B99" t="str">
            <v>РО170846</v>
          </cell>
          <cell r="C99">
            <v>74121732</v>
          </cell>
          <cell r="D99" t="str">
            <v>GL-DUO-0002U SL</v>
          </cell>
          <cell r="E99">
            <v>0</v>
          </cell>
          <cell r="F99" t="str">
            <v>Фасад PVC глянцевий GL-0002U SL магнолія, DUO, товщина 17,9 мм, основа - МДФ, зворотня сторона – MT-0002U SL магнолія</v>
          </cell>
        </row>
        <row r="100">
          <cell r="A100" t="str">
            <v>GL-0003U SL, DUO, 17,9 MDF MT-0003U SL крижана кава *FD</v>
          </cell>
          <cell r="B100" t="str">
            <v>РО170847</v>
          </cell>
          <cell r="C100">
            <v>74121756</v>
          </cell>
          <cell r="D100" t="str">
            <v>GL-DUO-0003U SL</v>
          </cell>
          <cell r="E100">
            <v>0</v>
          </cell>
          <cell r="F100" t="str">
            <v>Фасад PVC глянцева GL-0003U SL крижана кава, DUO, товщина 17,9 мм, основа - МДФ, зворотня сторона – MT-0003U SL крижана кава</v>
          </cell>
        </row>
        <row r="101">
          <cell r="A101" t="str">
            <v>GL-0004U SL, DUO, 17,9 MDF MT-0004U SL сірий дощ*FD</v>
          </cell>
          <cell r="B101" t="str">
            <v>РО170848</v>
          </cell>
          <cell r="C101">
            <v>74121770</v>
          </cell>
          <cell r="D101" t="str">
            <v>GL-DUO-0004U SL</v>
          </cell>
          <cell r="E101">
            <v>0</v>
          </cell>
          <cell r="F101" t="str">
            <v>Фасад PVC глянцева GL-0004U SL сірий дощ, DUO, товщина 17,9 мм, основа - МДФ, зворотня сторона – MT-0004U SL сірий дощ</v>
          </cell>
        </row>
        <row r="102">
          <cell r="A102" t="str">
            <v>GL-0001U SL DUAL, 17,9 MDF GL-0001U SL білий *FD</v>
          </cell>
          <cell r="B102" t="str">
            <v>РО142850   </v>
          </cell>
          <cell r="C102">
            <v>73464731</v>
          </cell>
          <cell r="D102" t="str">
            <v>GL-DUAL-0001U SL</v>
          </cell>
          <cell r="E102">
            <v>0</v>
          </cell>
          <cell r="F102" t="str">
            <v>Фасад PVC глянцевий GL-0001U SL білий, DUAL, товщина 17,9 мм, основа - МДФ, зворотня сторона – GL-0001U SL білий</v>
          </cell>
        </row>
        <row r="103">
          <cell r="A103" t="str">
            <v>GL-0002U SL, DUAL,17,9 MDF GL-0002U SL магнолія *FD</v>
          </cell>
          <cell r="B103" t="str">
            <v>РО142851   </v>
          </cell>
          <cell r="C103">
            <v>73464342</v>
          </cell>
          <cell r="D103" t="str">
            <v>GL-DUAL-0002U SL</v>
          </cell>
          <cell r="E103">
            <v>0</v>
          </cell>
          <cell r="F103" t="str">
            <v>Фасад PVC глянцевий GL-0002U SL магнолія, DUAL, товщина 17,9 мм, основа - МДФ, зворотня сторона – GL-0002U SL магнолія</v>
          </cell>
        </row>
        <row r="104">
          <cell r="A104" t="str">
            <v>GL-0003U SL, DUAL, 17,9 MDF GL-0003U SL крижана кава *FD</v>
          </cell>
          <cell r="B104" t="str">
            <v>РО142857   </v>
          </cell>
          <cell r="C104">
            <v>73459737</v>
          </cell>
          <cell r="D104" t="str">
            <v>GL-DUAL-0003U SL</v>
          </cell>
          <cell r="E104">
            <v>0</v>
          </cell>
          <cell r="F104" t="str">
            <v>Фасад PVC глянцева GL-0003U SL крижана кава, DUAL, товщина 17,9 мм, основа - МДФ, зворотня сторона – GL-0003U SL крижана кава</v>
          </cell>
        </row>
        <row r="105">
          <cell r="A105" t="str">
            <v>GL-0004U SL, DUAL, 17,9 MDF GL-0004U SL сірий дощ *FD</v>
          </cell>
          <cell r="B105" t="str">
            <v>РО142856   </v>
          </cell>
          <cell r="C105">
            <v>73461044</v>
          </cell>
          <cell r="D105" t="str">
            <v>GL-DUAL-0004U SL</v>
          </cell>
          <cell r="E105">
            <v>0</v>
          </cell>
          <cell r="F105" t="str">
            <v>Фасад PVC глянцева GL-0004U SL сірий дощ, DUAL, товщина 17,9 мм, основа - МДФ, зворотня сторона – GL-0004U SL сірий дощ</v>
          </cell>
        </row>
        <row r="106">
          <cell r="A106" t="str">
            <v>MT-0001U SL, DUAL, 17,9 MDF MT-0001U SL білий *FD</v>
          </cell>
          <cell r="B106" t="str">
            <v>РО142852   </v>
          </cell>
          <cell r="C106">
            <v>73462416</v>
          </cell>
          <cell r="D106" t="str">
            <v>MT-DUAL-0001U SL</v>
          </cell>
          <cell r="E106">
            <v>0</v>
          </cell>
          <cell r="F106" t="str">
            <v>Фасад PVC матовий MT-0001U SL білий, DUAL, товщина 17,9 мм, основа - МДФ, зворотня сторона – MT-0001U SL білий</v>
          </cell>
        </row>
        <row r="107">
          <cell r="A107" t="str">
            <v>MT-0002U SL, DUAL, 17,9 MDF MT-0002U SL магнолія *FD</v>
          </cell>
          <cell r="B107" t="str">
            <v>РО142853   </v>
          </cell>
          <cell r="C107">
            <v>73463086</v>
          </cell>
          <cell r="D107" t="str">
            <v>MT-DUAL-0002U SL</v>
          </cell>
          <cell r="E107">
            <v>0</v>
          </cell>
          <cell r="F107" t="str">
            <v>Фасад PVC матовий MT-0002U SL магнолія, DUAL, товщина 17,9 мм, основа - МДФ, зворотня сторона – MT-0002U SL магнолія</v>
          </cell>
        </row>
        <row r="108">
          <cell r="A108" t="str">
            <v>MT-0003U SL, DUAL, 17,9 MDF MT-0003U SL крижана кава *FD</v>
          </cell>
          <cell r="B108" t="str">
            <v>РО142854   </v>
          </cell>
          <cell r="C108">
            <v>73460474</v>
          </cell>
          <cell r="D108" t="str">
            <v>MT-DUAL-0003U SL</v>
          </cell>
          <cell r="E108">
            <v>0</v>
          </cell>
          <cell r="F108" t="str">
            <v>Фасад PVC матовий MT-0003U SL крижана кава, DUAL, товщина 17,9 мм, основа - МДФ, зворотня сторона – MT-0003U SL крижана кава</v>
          </cell>
        </row>
        <row r="109">
          <cell r="A109" t="str">
            <v>MT-0004U SL, DUAL, 17,9 MDF MT-0004U SL сірий дощ*FD</v>
          </cell>
          <cell r="B109" t="str">
            <v>РО142855   </v>
          </cell>
          <cell r="C109">
            <v>73464359</v>
          </cell>
          <cell r="D109" t="str">
            <v>MT-DUAL-0004U SL</v>
          </cell>
          <cell r="E109">
            <v>0</v>
          </cell>
          <cell r="F109" t="str">
            <v>Фасад PVC матова MT-0004U SL сірий дощ, DUAL, товщина 17,9 мм, основа - МДФ, зворотня сторона – MT-0004U SL сірий дощ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ід"/>
      <sheetName val="Стандартні отвори"/>
      <sheetName val="Ручки профільні"/>
      <sheetName val="Декори"/>
      <sheetName val="для впр"/>
      <sheetName val="соответствие"/>
      <sheetName val="Справочник"/>
      <sheetName val="Упаковка"/>
      <sheetName val="Направления"/>
      <sheetName val="для подсчета ручки"/>
      <sheetName val="Варианты ручек"/>
      <sheetName val="Типи крайкування"/>
      <sheetName val="код"/>
    </sheetNames>
    <sheetDataSet>
      <sheetData sheetId="0"/>
      <sheetData sheetId="1"/>
      <sheetData sheetId="2"/>
      <sheetData sheetId="3"/>
      <sheetData sheetId="4">
        <row r="84">
          <cell r="E84" t="str">
            <v>Кромка в колір</v>
          </cell>
          <cell r="F84" t="str">
            <v>GL-0001</v>
          </cell>
          <cell r="G84">
            <v>0</v>
          </cell>
          <cell r="H84" t="str">
            <v>GL-0001</v>
          </cell>
          <cell r="J84" t="str">
            <v>Кромка Нестандарт</v>
          </cell>
        </row>
        <row r="85">
          <cell r="E85" t="str">
            <v>Кромка в колір</v>
          </cell>
          <cell r="F85" t="str">
            <v>GL-0002</v>
          </cell>
          <cell r="G85">
            <v>0</v>
          </cell>
          <cell r="H85" t="str">
            <v>GL-0002</v>
          </cell>
          <cell r="J85" t="str">
            <v>Кромка Нестандарт</v>
          </cell>
        </row>
        <row r="86">
          <cell r="E86" t="str">
            <v>Кромка в колір</v>
          </cell>
          <cell r="F86" t="str">
            <v>GL-0003</v>
          </cell>
          <cell r="G86">
            <v>0</v>
          </cell>
          <cell r="H86" t="str">
            <v>GL-0003</v>
          </cell>
          <cell r="J86" t="str">
            <v>Кромка Нестандарт</v>
          </cell>
        </row>
        <row r="87">
          <cell r="E87" t="str">
            <v>Кромка в колір</v>
          </cell>
          <cell r="F87" t="str">
            <v>GL-0004</v>
          </cell>
          <cell r="G87">
            <v>0</v>
          </cell>
          <cell r="H87" t="str">
            <v>GL-0004</v>
          </cell>
          <cell r="J87" t="str">
            <v>Кромка Нестандарт</v>
          </cell>
        </row>
      </sheetData>
      <sheetData sheetId="5">
        <row r="1">
          <cell r="AR1" t="str">
            <v xml:space="preserve">кромка по умолчанию 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 t="str">
            <v>кромка альтернатива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 t="str">
            <v>кромка альтернатива 2</v>
          </cell>
          <cell r="BC1">
            <v>0</v>
          </cell>
          <cell r="BD1">
            <v>0</v>
          </cell>
          <cell r="BE1">
            <v>0</v>
          </cell>
          <cell r="BF1">
            <v>0</v>
          </cell>
          <cell r="BG1">
            <v>0</v>
          </cell>
        </row>
        <row r="2">
          <cell r="G2" t="str">
            <v>кратное наименование 1С
фасад с подложкой HIPS</v>
          </cell>
          <cell r="H2" t="str">
            <v>полное наименование 1С
плита с подложкой HIPS</v>
          </cell>
          <cell r="I2" t="str">
            <v>артикул
плита с подложкой HIPS</v>
          </cell>
          <cell r="J2" t="str">
            <v>ценовой уровень</v>
          </cell>
          <cell r="K2" t="str">
            <v>цена текущая, Розница грн с НДС</v>
          </cell>
          <cell r="L2" t="str">
            <v>ценовой уровень</v>
          </cell>
          <cell r="M2" t="str">
            <v>цена текущая, Розница Фасады Эталон грн с НДС</v>
          </cell>
          <cell r="N2" t="str">
            <v>код декору окрайки</v>
          </cell>
          <cell r="O2" t="str">
            <v>тип лаку</v>
          </cell>
          <cell r="P2" t="str">
            <v>матеріал</v>
          </cell>
          <cell r="Q2" t="str">
            <v>розмір* окрайки, мм</v>
          </cell>
          <cell r="R2" t="str">
            <v>розмір* лазерної окрайки, мм</v>
          </cell>
          <cell r="S2" t="str">
            <v>код декору окрайки</v>
          </cell>
          <cell r="T2" t="str">
            <v>тип лаку</v>
          </cell>
          <cell r="U2" t="str">
            <v>матеріал</v>
          </cell>
          <cell r="V2" t="str">
            <v>розмір* окрайки, мм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 t="str">
            <v>код декора</v>
          </cell>
          <cell r="AB2" t="str">
            <v>декор</v>
          </cell>
          <cell r="AC2" t="str">
            <v>тип декора</v>
          </cell>
          <cell r="AD2" t="str">
            <v>цена текущая, Розница кромка Рехау грн с НДС</v>
          </cell>
          <cell r="AE2" t="str">
            <v>цена текущая, Розница кромка Хранипекс грн с НДС</v>
          </cell>
          <cell r="AF2" t="str">
            <v xml:space="preserve">для расчета </v>
          </cell>
          <cell r="AG2">
            <v>1</v>
          </cell>
          <cell r="AH2" t="str">
            <v>рехау евро</v>
          </cell>
          <cell r="AI2" t="str">
            <v>хранипекс евро</v>
          </cell>
          <cell r="AJ2">
            <v>1</v>
          </cell>
          <cell r="AK2" t="str">
            <v>Acryl</v>
          </cell>
          <cell r="AL2">
            <v>1</v>
          </cell>
          <cell r="AM2">
            <v>1</v>
          </cell>
          <cell r="AN2" t="str">
            <v>розмір* окрайки, мм</v>
          </cell>
          <cell r="AO2">
            <v>1</v>
          </cell>
          <cell r="AP2">
            <v>1</v>
          </cell>
          <cell r="AQ2">
            <v>1</v>
          </cell>
          <cell r="AR2" t="str">
            <v>ТМ</v>
          </cell>
          <cell r="AS2" t="str">
            <v>код декору окрайки</v>
          </cell>
          <cell r="AT2" t="str">
            <v>тип лаку</v>
          </cell>
          <cell r="AU2" t="str">
            <v>матеріал</v>
          </cell>
          <cell r="AV2" t="str">
            <v>розмір* окрайки, мм</v>
          </cell>
          <cell r="AW2" t="str">
            <v>ТМ</v>
          </cell>
          <cell r="AX2" t="str">
            <v>код декору окрайки</v>
          </cell>
          <cell r="AY2" t="str">
            <v>тип лаку</v>
          </cell>
          <cell r="AZ2" t="str">
            <v>матеріал</v>
          </cell>
          <cell r="BA2" t="str">
            <v>розмір* окрайки, мм</v>
          </cell>
          <cell r="BB2" t="str">
            <v>ТМ</v>
          </cell>
          <cell r="BC2" t="str">
            <v>код декору окрайки</v>
          </cell>
          <cell r="BD2" t="str">
            <v>тип лаку</v>
          </cell>
          <cell r="BE2" t="str">
            <v>матеріал</v>
          </cell>
          <cell r="BF2" t="str">
            <v>розмір* окрайки, мм</v>
          </cell>
          <cell r="BG2" t="str">
            <v>КОД SKU</v>
          </cell>
        </row>
        <row r="3">
          <cell r="G3" t="str">
            <v>GL-000U AS біла ніч 18,4  MDF HS 000U біле* FD</v>
          </cell>
          <cell r="H3" t="str">
            <v>Фасад Акрил TopX1800 високоглянцевий GL-000U біла ніч, товщина 18,4 мм, основа - МДФ, зворотня сторона – високоміцне покриття  HS 000U біле</v>
          </cell>
          <cell r="I3" t="str">
            <v>AS-GL000U- MDF-HS000U</v>
          </cell>
          <cell r="J3" t="str">
            <v>1.2.1.SE</v>
          </cell>
          <cell r="K3">
            <v>1338</v>
          </cell>
          <cell r="L3" t="str">
            <v>1.2.1.SE-FD</v>
          </cell>
          <cell r="M3">
            <v>4414</v>
          </cell>
          <cell r="N3" t="str">
            <v>Кромка в колір</v>
          </cell>
          <cell r="O3" t="str">
            <v>GL-000</v>
          </cell>
          <cell r="P3">
            <v>0</v>
          </cell>
          <cell r="Q3" t="str">
            <v>GL-000</v>
          </cell>
          <cell r="R3">
            <v>0</v>
          </cell>
          <cell r="S3" t="str">
            <v>Кромка Нестандарт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 t="str">
            <v>GL-000U</v>
          </cell>
          <cell r="AB3" t="str">
            <v>біла ніч</v>
          </cell>
          <cell r="AC3" t="str">
            <v>GL</v>
          </cell>
          <cell r="AD3">
            <v>32</v>
          </cell>
          <cell r="AE3">
            <v>32</v>
          </cell>
          <cell r="AF3">
            <v>0.84</v>
          </cell>
          <cell r="AG3">
            <v>0.81</v>
          </cell>
          <cell r="AH3">
            <v>0.84</v>
          </cell>
          <cell r="AI3">
            <v>0.55000000000000004</v>
          </cell>
          <cell r="AJ3">
            <v>0</v>
          </cell>
          <cell r="AK3" t="str">
            <v>Acryl</v>
          </cell>
          <cell r="AL3">
            <v>0</v>
          </cell>
          <cell r="AM3">
            <v>0</v>
          </cell>
          <cell r="AN3" t="str">
            <v>23x0,7</v>
          </cell>
          <cell r="AO3" t="str">
            <v>размер в производстве 1.0</v>
          </cell>
          <cell r="AR3" t="str">
            <v>Кромка в колір</v>
          </cell>
          <cell r="AS3" t="str">
            <v>Кромка в колір</v>
          </cell>
          <cell r="AT3" t="str">
            <v>GL-000</v>
          </cell>
          <cell r="AU3">
            <v>0</v>
          </cell>
          <cell r="AV3" t="str">
            <v>GL-000</v>
          </cell>
          <cell r="AW3" t="str">
            <v>Кромка Нестандарт</v>
          </cell>
          <cell r="AX3" t="str">
            <v>Кромка Нестандарт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 t="str">
            <v>РО127614   </v>
          </cell>
        </row>
        <row r="4">
          <cell r="G4" t="str">
            <v>GL-002U AS біле сонце 18,4  MDF HS 000U біле* FD</v>
          </cell>
          <cell r="H4" t="str">
            <v>Фасад Акрил TopX1800 високоглянцевий GL-002U біле сонце, товщина 18,4 мм, основа - МДФ, зворотня сторона – високоміцне покриття  HS 000U біле</v>
          </cell>
          <cell r="I4" t="str">
            <v>AS-GL002U- MDF-HS000U</v>
          </cell>
          <cell r="J4" t="str">
            <v>1.2.1.SE</v>
          </cell>
          <cell r="K4">
            <v>1338</v>
          </cell>
          <cell r="L4" t="str">
            <v>1.2.1.SE-FD</v>
          </cell>
          <cell r="M4">
            <v>4414</v>
          </cell>
          <cell r="N4" t="str">
            <v>Кромка в колір</v>
          </cell>
          <cell r="O4" t="str">
            <v>GL-002</v>
          </cell>
          <cell r="P4">
            <v>0</v>
          </cell>
          <cell r="Q4" t="str">
            <v>GL-002</v>
          </cell>
          <cell r="R4">
            <v>0</v>
          </cell>
          <cell r="S4" t="str">
            <v>Кромка Нестандарт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 t="str">
            <v>GL-002U</v>
          </cell>
          <cell r="AB4" t="str">
            <v>біле сонце</v>
          </cell>
          <cell r="AC4" t="str">
            <v>GL</v>
          </cell>
          <cell r="AD4">
            <v>32</v>
          </cell>
          <cell r="AE4">
            <v>32</v>
          </cell>
          <cell r="AF4">
            <v>0.84</v>
          </cell>
          <cell r="AG4">
            <v>0.81</v>
          </cell>
          <cell r="AH4">
            <v>0.84</v>
          </cell>
          <cell r="AI4">
            <v>0.55000000000000004</v>
          </cell>
          <cell r="AJ4">
            <v>0</v>
          </cell>
          <cell r="AK4" t="str">
            <v>Acryl</v>
          </cell>
          <cell r="AL4">
            <v>0</v>
          </cell>
          <cell r="AM4">
            <v>0</v>
          </cell>
          <cell r="AN4" t="str">
            <v>23x0,7</v>
          </cell>
          <cell r="AO4">
            <v>0</v>
          </cell>
          <cell r="AR4" t="str">
            <v>Кромка в колір</v>
          </cell>
          <cell r="AS4" t="str">
            <v>Кромка в колір</v>
          </cell>
          <cell r="AT4" t="str">
            <v>GL-002</v>
          </cell>
          <cell r="AU4">
            <v>0</v>
          </cell>
          <cell r="AV4" t="str">
            <v>GL-002</v>
          </cell>
          <cell r="AW4" t="str">
            <v>Кромка Нестандарт</v>
          </cell>
          <cell r="AX4" t="str">
            <v>Кромка Нестандарт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 t="str">
            <v>РО127615   </v>
          </cell>
        </row>
        <row r="5">
          <cell r="G5" t="str">
            <v>GL-001U AS ультра білий 18,4  MDF HS 000U біле* FD</v>
          </cell>
          <cell r="H5" t="str">
            <v>Фасад Акрил TopX1800 високоглянцевий GL-001U ультра білий, товщина 18,4 мм, основа - МДФ, зворотня сторона – високоміцне покриття  HS 000U біле</v>
          </cell>
          <cell r="I5" t="str">
            <v>AS-GL001U- MDF-HS000U</v>
          </cell>
          <cell r="J5" t="str">
            <v>1.2.1.SE</v>
          </cell>
          <cell r="K5">
            <v>1338</v>
          </cell>
          <cell r="L5" t="str">
            <v>1.2.1.SE-FD</v>
          </cell>
          <cell r="M5">
            <v>4414</v>
          </cell>
          <cell r="N5" t="str">
            <v>Кромка в колір</v>
          </cell>
          <cell r="O5" t="str">
            <v>GL-001</v>
          </cell>
          <cell r="P5">
            <v>0</v>
          </cell>
          <cell r="Q5" t="str">
            <v>GL-001</v>
          </cell>
          <cell r="R5">
            <v>0</v>
          </cell>
          <cell r="S5" t="str">
            <v>Кромка Нестандарт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 t="str">
            <v>GL-001U</v>
          </cell>
          <cell r="AB5" t="str">
            <v>ультра білий</v>
          </cell>
          <cell r="AC5" t="str">
            <v>GL</v>
          </cell>
          <cell r="AD5">
            <v>32</v>
          </cell>
          <cell r="AE5">
            <v>32</v>
          </cell>
          <cell r="AF5">
            <v>0.84</v>
          </cell>
          <cell r="AG5">
            <v>0.81</v>
          </cell>
          <cell r="AH5">
            <v>0.84</v>
          </cell>
          <cell r="AI5">
            <v>0.55000000000000004</v>
          </cell>
          <cell r="AJ5">
            <v>0</v>
          </cell>
          <cell r="AK5" t="str">
            <v>Acryl</v>
          </cell>
          <cell r="AL5">
            <v>0</v>
          </cell>
          <cell r="AM5">
            <v>0</v>
          </cell>
          <cell r="AN5" t="str">
            <v>23x0,7</v>
          </cell>
          <cell r="AO5">
            <v>0</v>
          </cell>
          <cell r="AR5" t="str">
            <v>Кромка в колір</v>
          </cell>
          <cell r="AS5" t="str">
            <v>Кромка в колір</v>
          </cell>
          <cell r="AT5" t="str">
            <v>GL-001</v>
          </cell>
          <cell r="AU5">
            <v>0</v>
          </cell>
          <cell r="AV5" t="str">
            <v>GL-001</v>
          </cell>
          <cell r="AW5" t="str">
            <v>Кромка Нестандарт</v>
          </cell>
          <cell r="AX5" t="str">
            <v>Кромка Нестандарт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 t="str">
            <v>РО127616   </v>
          </cell>
        </row>
        <row r="6">
          <cell r="G6" t="str">
            <v>GL-201U AS жасмин 18,4 MDF HS 000U білий *FD</v>
          </cell>
          <cell r="H6" t="str">
            <v>Фасад Акрил TopX1800 високоглянцевий GL-201U жасмин, товщина 18,4 мм, основа - МДФ, зворотня сторона – високоміцне покриття  HS 000U біле</v>
          </cell>
          <cell r="I6" t="str">
            <v>AS-GL201U- MDF-HS000U</v>
          </cell>
          <cell r="J6" t="str">
            <v>1.2.1.SE</v>
          </cell>
          <cell r="K6">
            <v>1338</v>
          </cell>
          <cell r="L6" t="str">
            <v>1.2.1.SE-FD</v>
          </cell>
          <cell r="M6">
            <v>4414</v>
          </cell>
          <cell r="N6" t="str">
            <v>Кромка в колір</v>
          </cell>
          <cell r="O6" t="str">
            <v>GL-201</v>
          </cell>
          <cell r="P6">
            <v>0</v>
          </cell>
          <cell r="Q6" t="str">
            <v>GL-201</v>
          </cell>
          <cell r="R6">
            <v>0</v>
          </cell>
          <cell r="S6" t="str">
            <v>Кромка Нестандарт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 t="str">
            <v>GL-201U</v>
          </cell>
          <cell r="AB6" t="str">
            <v>жасмин</v>
          </cell>
          <cell r="AC6" t="str">
            <v>GL</v>
          </cell>
          <cell r="AD6">
            <v>32</v>
          </cell>
          <cell r="AE6">
            <v>32</v>
          </cell>
          <cell r="AF6">
            <v>0.84</v>
          </cell>
          <cell r="AG6">
            <v>0.81</v>
          </cell>
          <cell r="AH6">
            <v>0.84</v>
          </cell>
          <cell r="AI6">
            <v>0.55000000000000004</v>
          </cell>
          <cell r="AJ6">
            <v>0</v>
          </cell>
          <cell r="AK6" t="str">
            <v>Acryl</v>
          </cell>
          <cell r="AL6">
            <v>0</v>
          </cell>
          <cell r="AM6">
            <v>0</v>
          </cell>
          <cell r="AN6" t="str">
            <v>23x0,7</v>
          </cell>
          <cell r="AO6" t="str">
            <v>размер в производстве 1.0</v>
          </cell>
          <cell r="AR6" t="str">
            <v>Кромка в колір</v>
          </cell>
          <cell r="AS6" t="str">
            <v>Кромка в колір</v>
          </cell>
          <cell r="AT6" t="str">
            <v>GL-201</v>
          </cell>
          <cell r="AU6">
            <v>0</v>
          </cell>
          <cell r="AV6" t="str">
            <v>GL-201</v>
          </cell>
          <cell r="AW6" t="str">
            <v>Кромка Нестандарт</v>
          </cell>
          <cell r="AX6" t="str">
            <v>Кромка Нестандарт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 t="str">
            <v>РО127500   </v>
          </cell>
        </row>
        <row r="7">
          <cell r="G7" t="str">
            <v>GL-202U AS мокко 18,4 MDF HS 000U білий *FD</v>
          </cell>
          <cell r="H7" t="str">
            <v>Фасад Акрил TopX1800 високоглянцевий GL-202U мокко, товщина 18,4 мм, основа - МДФ, зворотня сторона – високоміцне покриття  HS 000U біле</v>
          </cell>
          <cell r="I7" t="str">
            <v>AS-GL202U- MDF-HS000U</v>
          </cell>
          <cell r="J7" t="str">
            <v>1.2.1.SE</v>
          </cell>
          <cell r="K7">
            <v>1338</v>
          </cell>
          <cell r="L7" t="str">
            <v>1.2.1.SE-FD</v>
          </cell>
          <cell r="M7">
            <v>4414</v>
          </cell>
          <cell r="N7" t="str">
            <v>Кромка в колір</v>
          </cell>
          <cell r="O7" t="str">
            <v>GL-202</v>
          </cell>
          <cell r="P7">
            <v>0</v>
          </cell>
          <cell r="Q7" t="str">
            <v>GL-202</v>
          </cell>
          <cell r="R7">
            <v>0</v>
          </cell>
          <cell r="S7" t="str">
            <v>Кромка Нестандарт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 t="str">
            <v>GL-202U</v>
          </cell>
          <cell r="AB7" t="str">
            <v>мокко</v>
          </cell>
          <cell r="AC7" t="str">
            <v>GL</v>
          </cell>
          <cell r="AD7">
            <v>32</v>
          </cell>
          <cell r="AE7">
            <v>32</v>
          </cell>
          <cell r="AF7">
            <v>0.84</v>
          </cell>
          <cell r="AG7">
            <v>0.81</v>
          </cell>
          <cell r="AH7">
            <v>0.84</v>
          </cell>
          <cell r="AI7">
            <v>0.55000000000000004</v>
          </cell>
          <cell r="AJ7">
            <v>0</v>
          </cell>
          <cell r="AK7" t="str">
            <v>Acryl</v>
          </cell>
          <cell r="AL7">
            <v>0</v>
          </cell>
          <cell r="AM7">
            <v>0</v>
          </cell>
          <cell r="AN7" t="str">
            <v>23x1,0</v>
          </cell>
          <cell r="AO7">
            <v>0</v>
          </cell>
          <cell r="AR7" t="str">
            <v>Кромка в колір</v>
          </cell>
          <cell r="AS7" t="str">
            <v>Кромка в колір</v>
          </cell>
          <cell r="AT7" t="str">
            <v>GL-202</v>
          </cell>
          <cell r="AU7">
            <v>0</v>
          </cell>
          <cell r="AV7" t="str">
            <v>GL-202</v>
          </cell>
          <cell r="AW7" t="str">
            <v>Кромка Нестандарт</v>
          </cell>
          <cell r="AX7" t="str">
            <v>Кромка Нестандарт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 t="str">
            <v>РО127590   </v>
          </cell>
        </row>
        <row r="8">
          <cell r="G8" t="str">
            <v>GL-801U AS лісовий вовк 18,4  MDF HS 000U біле* FD</v>
          </cell>
          <cell r="H8" t="str">
            <v>Фасад Акрил TopX1800 високоглянцевий GL-801U лісовий вовк, товщина 18,4 мм, основа - МДФ, зворотня сторона – високоміцне покриття  HS 000U біле</v>
          </cell>
          <cell r="I8" t="str">
            <v>AS-GL801U- MDF-HS000U</v>
          </cell>
          <cell r="J8" t="str">
            <v>1.2.1.SE</v>
          </cell>
          <cell r="K8">
            <v>1338</v>
          </cell>
          <cell r="L8" t="str">
            <v>1.2.1.SE-FD</v>
          </cell>
          <cell r="M8">
            <v>4414</v>
          </cell>
          <cell r="N8" t="str">
            <v>Кромка в колір</v>
          </cell>
          <cell r="O8" t="str">
            <v>GL-801</v>
          </cell>
          <cell r="P8">
            <v>0</v>
          </cell>
          <cell r="Q8" t="str">
            <v>GL-801</v>
          </cell>
          <cell r="R8">
            <v>0</v>
          </cell>
          <cell r="S8" t="str">
            <v>Кромка Нестандарт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 t="str">
            <v>GL-801U</v>
          </cell>
          <cell r="AB8" t="str">
            <v>лісовий вовк</v>
          </cell>
          <cell r="AC8" t="str">
            <v>GL</v>
          </cell>
          <cell r="AD8">
            <v>32</v>
          </cell>
          <cell r="AE8">
            <v>32</v>
          </cell>
          <cell r="AF8">
            <v>0.84</v>
          </cell>
          <cell r="AG8">
            <v>0.81</v>
          </cell>
          <cell r="AH8">
            <v>0.84</v>
          </cell>
          <cell r="AI8">
            <v>0.55000000000000004</v>
          </cell>
          <cell r="AJ8">
            <v>0</v>
          </cell>
          <cell r="AK8" t="str">
            <v>Acryl</v>
          </cell>
          <cell r="AL8">
            <v>0</v>
          </cell>
          <cell r="AM8">
            <v>0</v>
          </cell>
          <cell r="AN8" t="str">
            <v>23x0,7</v>
          </cell>
          <cell r="AO8" t="str">
            <v>размер в производстве 1.0</v>
          </cell>
          <cell r="AR8" t="str">
            <v>Кромка в колір</v>
          </cell>
          <cell r="AS8" t="str">
            <v>Кромка в колір</v>
          </cell>
          <cell r="AT8" t="str">
            <v>GL-801</v>
          </cell>
          <cell r="AU8">
            <v>0</v>
          </cell>
          <cell r="AV8" t="str">
            <v>GL-801</v>
          </cell>
          <cell r="AW8" t="str">
            <v>Кромка Нестандарт</v>
          </cell>
          <cell r="AX8" t="str">
            <v>Кромка Нестандарт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 t="str">
            <v>РО127618   </v>
          </cell>
        </row>
        <row r="9">
          <cell r="G9" t="str">
            <v>GL-802U AS сірий шовк 18,4  MDF HS 000U біле* FD</v>
          </cell>
          <cell r="H9" t="str">
            <v>Фасад Акрил TopX1800 високоглянцевий GL-802U сірий шовк, товщина 18,4 мм, основа - МДФ, зворотня сторона – високоміцне покриття  HS 000U біле</v>
          </cell>
          <cell r="I9" t="str">
            <v>AS-GL802U- MDF-HS000U</v>
          </cell>
          <cell r="J9" t="str">
            <v>1.2.1.SE</v>
          </cell>
          <cell r="K9">
            <v>1338</v>
          </cell>
          <cell r="L9" t="str">
            <v>1.2.1.SE-FD</v>
          </cell>
          <cell r="M9">
            <v>4414</v>
          </cell>
          <cell r="N9" t="str">
            <v>Кромка в колір</v>
          </cell>
          <cell r="O9" t="str">
            <v>GL-802</v>
          </cell>
          <cell r="P9">
            <v>0</v>
          </cell>
          <cell r="Q9" t="str">
            <v>GL-802</v>
          </cell>
          <cell r="R9">
            <v>0</v>
          </cell>
          <cell r="S9" t="str">
            <v>Кромка Нестандарт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 t="str">
            <v>GL-802U</v>
          </cell>
          <cell r="AB9" t="str">
            <v>сірий шовк</v>
          </cell>
          <cell r="AC9" t="str">
            <v>GL</v>
          </cell>
          <cell r="AD9">
            <v>32</v>
          </cell>
          <cell r="AE9">
            <v>32</v>
          </cell>
          <cell r="AF9">
            <v>0.84</v>
          </cell>
          <cell r="AG9">
            <v>0.81</v>
          </cell>
          <cell r="AH9">
            <v>0.84</v>
          </cell>
          <cell r="AI9">
            <v>0.55000000000000004</v>
          </cell>
          <cell r="AJ9">
            <v>0</v>
          </cell>
          <cell r="AK9" t="str">
            <v>Acryl</v>
          </cell>
          <cell r="AL9">
            <v>0</v>
          </cell>
          <cell r="AM9">
            <v>0</v>
          </cell>
          <cell r="AN9" t="str">
            <v>23x0,7</v>
          </cell>
          <cell r="AO9">
            <v>0</v>
          </cell>
          <cell r="AR9" t="str">
            <v>Кромка в колір</v>
          </cell>
          <cell r="AS9" t="str">
            <v>Кромка в колір</v>
          </cell>
          <cell r="AT9" t="str">
            <v>GL-802</v>
          </cell>
          <cell r="AU9">
            <v>0</v>
          </cell>
          <cell r="AV9" t="str">
            <v>GL-802</v>
          </cell>
          <cell r="AW9" t="str">
            <v>Кромка Нестандарт</v>
          </cell>
          <cell r="AX9" t="str">
            <v>Кромка Нестандарт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 t="str">
            <v>РО127619   </v>
          </cell>
        </row>
        <row r="10">
          <cell r="G10" t="str">
            <v>GL-803U AS графіт 18,4  MDF HS 900U чорне* FD</v>
          </cell>
          <cell r="H10" t="str">
            <v>Фасад Акрил TopX1800 високоглянцевий GL-803U графіт, товщина 18,4 мм, основа - МДФ, зворотня сторона – високоміцне покриття  HS 900U чорне</v>
          </cell>
          <cell r="I10" t="str">
            <v>AS-GL803U- MDF-HS900U</v>
          </cell>
          <cell r="J10" t="str">
            <v>1.2.1.SE</v>
          </cell>
          <cell r="K10">
            <v>1338</v>
          </cell>
          <cell r="L10" t="str">
            <v>1.2.1.SE-FD</v>
          </cell>
          <cell r="M10">
            <v>4414</v>
          </cell>
          <cell r="N10" t="str">
            <v>Кромка в колір</v>
          </cell>
          <cell r="O10" t="str">
            <v>GL-803</v>
          </cell>
          <cell r="P10">
            <v>0</v>
          </cell>
          <cell r="Q10" t="str">
            <v>GL-803</v>
          </cell>
          <cell r="R10">
            <v>0</v>
          </cell>
          <cell r="S10" t="str">
            <v>Кромка Нестандарт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 t="str">
            <v>GL-803U</v>
          </cell>
          <cell r="AB10" t="str">
            <v>графіт</v>
          </cell>
          <cell r="AC10" t="str">
            <v>GL</v>
          </cell>
          <cell r="AD10">
            <v>32</v>
          </cell>
          <cell r="AE10">
            <v>32</v>
          </cell>
          <cell r="AF10">
            <v>0.84</v>
          </cell>
          <cell r="AG10">
            <v>0.81</v>
          </cell>
          <cell r="AH10">
            <v>0.84</v>
          </cell>
          <cell r="AI10">
            <v>0.71</v>
          </cell>
          <cell r="AJ10">
            <v>0</v>
          </cell>
          <cell r="AK10" t="str">
            <v>Acryl</v>
          </cell>
          <cell r="AL10">
            <v>0</v>
          </cell>
          <cell r="AM10">
            <v>0</v>
          </cell>
          <cell r="AN10" t="str">
            <v>23x0,8</v>
          </cell>
          <cell r="AO10">
            <v>0</v>
          </cell>
          <cell r="AR10" t="str">
            <v>Кромка в колір</v>
          </cell>
          <cell r="AS10" t="str">
            <v>Кромка в колір</v>
          </cell>
          <cell r="AT10" t="str">
            <v>GL-803</v>
          </cell>
          <cell r="AU10">
            <v>0</v>
          </cell>
          <cell r="AV10" t="str">
            <v>GL-803</v>
          </cell>
          <cell r="AW10" t="str">
            <v>Кромка Нестандарт</v>
          </cell>
          <cell r="AX10" t="str">
            <v>Кромка Нестандарт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 t="str">
            <v>РО127620   </v>
          </cell>
        </row>
        <row r="11">
          <cell r="G11" t="str">
            <v>GL-804U AS кварцевий 18,4  MDF HS 000U біле* FD</v>
          </cell>
          <cell r="H11" t="str">
            <v>Фасад Акрил TopX1800 високоглянцевий GL-804U кварцевий, товщина 18,4 мм, основа - МДФ, зворотня сторона – високоміцне покриття  HS 000U біле</v>
          </cell>
          <cell r="I11" t="str">
            <v>AS-GL804U- MDF-HS000U</v>
          </cell>
          <cell r="J11" t="str">
            <v>1.2.1.SE</v>
          </cell>
          <cell r="K11">
            <v>1338</v>
          </cell>
          <cell r="L11" t="str">
            <v>1.2.1.SE-FD</v>
          </cell>
          <cell r="M11">
            <v>4414</v>
          </cell>
          <cell r="N11" t="str">
            <v>Кромка в колір</v>
          </cell>
          <cell r="O11" t="str">
            <v>GL-804</v>
          </cell>
          <cell r="P11">
            <v>0</v>
          </cell>
          <cell r="Q11" t="str">
            <v>GL-804</v>
          </cell>
          <cell r="R11">
            <v>0</v>
          </cell>
          <cell r="S11" t="str">
            <v>Кромка Нестандарт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 t="str">
            <v>GL-804U</v>
          </cell>
          <cell r="AB11" t="str">
            <v>кварцевий</v>
          </cell>
          <cell r="AC11" t="str">
            <v>GL</v>
          </cell>
          <cell r="AD11">
            <v>32</v>
          </cell>
          <cell r="AE11">
            <v>32</v>
          </cell>
          <cell r="AF11">
            <v>0.84</v>
          </cell>
          <cell r="AG11">
            <v>0.81</v>
          </cell>
          <cell r="AH11">
            <v>0.84</v>
          </cell>
          <cell r="AI11">
            <v>0.71</v>
          </cell>
          <cell r="AJ11">
            <v>0</v>
          </cell>
          <cell r="AK11" t="str">
            <v>Acryl</v>
          </cell>
          <cell r="AL11">
            <v>0</v>
          </cell>
          <cell r="AM11">
            <v>0</v>
          </cell>
          <cell r="AN11" t="str">
            <v>23x0,8</v>
          </cell>
          <cell r="AO11">
            <v>0</v>
          </cell>
          <cell r="AR11" t="str">
            <v>Кромка в колір</v>
          </cell>
          <cell r="AS11" t="str">
            <v>Кромка в колір</v>
          </cell>
          <cell r="AT11" t="str">
            <v>GL-804</v>
          </cell>
          <cell r="AU11">
            <v>0</v>
          </cell>
          <cell r="AV11" t="str">
            <v>GL-804</v>
          </cell>
          <cell r="AW11" t="str">
            <v>Кромка Нестандарт</v>
          </cell>
          <cell r="AX11" t="str">
            <v>Кромка Нестандарт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 t="str">
            <v>РО127621   </v>
          </cell>
        </row>
        <row r="12">
          <cell r="G12" t="str">
            <v>GL-900U AS космос 18,4  MDF HS 900U чорне* FD</v>
          </cell>
          <cell r="H12" t="str">
            <v>Фасад Акрил TopX1800 високоглянцевий GL-900U космос, товщина 18,4 мм, основа - МДФ, зворотня сторона – високоміцне покриття  HS 900U чорне</v>
          </cell>
          <cell r="I12" t="str">
            <v>AS-GL900U- MDF-HS900U</v>
          </cell>
          <cell r="J12" t="str">
            <v>1.2.1.SE</v>
          </cell>
          <cell r="K12">
            <v>1338</v>
          </cell>
          <cell r="L12" t="str">
            <v>1.2.1.SE-FD</v>
          </cell>
          <cell r="M12">
            <v>4414</v>
          </cell>
          <cell r="N12" t="str">
            <v>Кромка в колір</v>
          </cell>
          <cell r="O12" t="str">
            <v>GL-900</v>
          </cell>
          <cell r="P12">
            <v>0</v>
          </cell>
          <cell r="Q12" t="str">
            <v>GL-900</v>
          </cell>
          <cell r="R12">
            <v>0</v>
          </cell>
          <cell r="S12" t="str">
            <v>Кромка Нестандарт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 t="str">
            <v>GL-900U</v>
          </cell>
          <cell r="AB12" t="str">
            <v>космос</v>
          </cell>
          <cell r="AC12" t="str">
            <v>GL</v>
          </cell>
          <cell r="AD12">
            <v>32</v>
          </cell>
          <cell r="AE12">
            <v>32</v>
          </cell>
          <cell r="AF12">
            <v>0.84</v>
          </cell>
          <cell r="AG12">
            <v>0.81</v>
          </cell>
          <cell r="AH12">
            <v>0.84</v>
          </cell>
          <cell r="AI12">
            <v>0.71</v>
          </cell>
          <cell r="AJ12">
            <v>0</v>
          </cell>
          <cell r="AK12" t="str">
            <v>Acryl</v>
          </cell>
          <cell r="AL12">
            <v>0</v>
          </cell>
          <cell r="AM12">
            <v>0</v>
          </cell>
          <cell r="AN12" t="str">
            <v>23x0,8</v>
          </cell>
          <cell r="AO12">
            <v>0</v>
          </cell>
          <cell r="AP12">
            <v>0</v>
          </cell>
          <cell r="AQ12">
            <v>0</v>
          </cell>
          <cell r="AR12" t="str">
            <v>Кромка в колір</v>
          </cell>
          <cell r="AS12" t="str">
            <v>Кромка в колір</v>
          </cell>
          <cell r="AT12" t="str">
            <v>GL-900</v>
          </cell>
          <cell r="AU12">
            <v>0</v>
          </cell>
          <cell r="AV12" t="str">
            <v>GL-900</v>
          </cell>
          <cell r="AW12" t="str">
            <v>Кромка Нестандарт</v>
          </cell>
          <cell r="AX12" t="str">
            <v>Кромка Нестандарт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 t="str">
            <v>РО127622   </v>
          </cell>
          <cell r="BH12">
            <v>0</v>
          </cell>
        </row>
        <row r="13">
          <cell r="G13" t="str">
            <v>GL-102U AS сливовий 18,4  MDF HS 000U біле* FD</v>
          </cell>
          <cell r="H13" t="str">
            <v>Фасад Акрил TopX1800 високоглянцевий GL-102U сливовий, товщина 18,4 мм, основа - МДФ, зворотня сторона – високоміцне покриття  HS 000U біле</v>
          </cell>
          <cell r="I13" t="str">
            <v>AS-GL102U- MDF-HS000U</v>
          </cell>
          <cell r="J13" t="str">
            <v>1.2.2.SE</v>
          </cell>
          <cell r="K13">
            <v>1368</v>
          </cell>
          <cell r="L13" t="str">
            <v>1.2.2.SE-FD</v>
          </cell>
          <cell r="M13">
            <v>4531</v>
          </cell>
          <cell r="N13" t="str">
            <v>Кромка в колір</v>
          </cell>
          <cell r="O13" t="str">
            <v>GL-102</v>
          </cell>
          <cell r="P13">
            <v>0</v>
          </cell>
          <cell r="Q13" t="str">
            <v>GL-102</v>
          </cell>
          <cell r="R13">
            <v>0</v>
          </cell>
          <cell r="S13" t="str">
            <v>Кромка Нестандарт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 t="str">
            <v>GL-102U</v>
          </cell>
          <cell r="AB13" t="str">
            <v>сливовий</v>
          </cell>
          <cell r="AC13" t="str">
            <v>GL</v>
          </cell>
          <cell r="AD13">
            <v>32</v>
          </cell>
          <cell r="AE13">
            <v>32</v>
          </cell>
          <cell r="AF13">
            <v>0.84</v>
          </cell>
          <cell r="AG13">
            <v>0.81</v>
          </cell>
          <cell r="AH13">
            <v>0.84</v>
          </cell>
          <cell r="AI13">
            <v>0.71</v>
          </cell>
          <cell r="AJ13">
            <v>0</v>
          </cell>
          <cell r="AK13" t="str">
            <v>Acryl</v>
          </cell>
          <cell r="AL13">
            <v>0</v>
          </cell>
          <cell r="AM13">
            <v>0</v>
          </cell>
          <cell r="AN13" t="str">
            <v>23x0,8</v>
          </cell>
          <cell r="AO13">
            <v>0</v>
          </cell>
          <cell r="AR13" t="str">
            <v>Кромка в колір</v>
          </cell>
          <cell r="AS13" t="str">
            <v>Кромка в колір</v>
          </cell>
          <cell r="AT13" t="str">
            <v>GL-102</v>
          </cell>
          <cell r="AU13">
            <v>0</v>
          </cell>
          <cell r="AV13" t="str">
            <v>GL-102</v>
          </cell>
          <cell r="AW13" t="str">
            <v>Кромка Нестандарт</v>
          </cell>
          <cell r="AX13" t="str">
            <v>Кромка Нестандарт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 t="str">
            <v>РО127623   </v>
          </cell>
        </row>
        <row r="14">
          <cell r="G14" t="str">
            <v>GL-101U AS каєнський перець 18,4 MDF HS 000U білий *FD</v>
          </cell>
          <cell r="H14" t="str">
            <v>Фасад Акрил TopX1800 високоглянцевий GL-101U каєнський перець, товщина 18,4 мм, основа - МДФ, зворотня сторона – високоміцне покриття  HS 000U біле</v>
          </cell>
          <cell r="I14" t="str">
            <v>AS-GL101U- MDF-HS000U</v>
          </cell>
          <cell r="J14" t="str">
            <v>1.2.2.SE</v>
          </cell>
          <cell r="K14">
            <v>1368</v>
          </cell>
          <cell r="L14" t="str">
            <v>1.2.2.SE-FD</v>
          </cell>
          <cell r="M14">
            <v>4531</v>
          </cell>
          <cell r="N14" t="str">
            <v>Кромка в колір</v>
          </cell>
          <cell r="O14" t="str">
            <v>GL-101</v>
          </cell>
          <cell r="P14">
            <v>0</v>
          </cell>
          <cell r="Q14" t="str">
            <v>GL-101</v>
          </cell>
          <cell r="R14">
            <v>0</v>
          </cell>
          <cell r="S14" t="str">
            <v>Кромка Нестандарт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 t="str">
            <v>GL-101U</v>
          </cell>
          <cell r="AB14" t="str">
            <v>каєнський перець</v>
          </cell>
          <cell r="AC14" t="str">
            <v>GL</v>
          </cell>
          <cell r="AD14">
            <v>32</v>
          </cell>
          <cell r="AE14">
            <v>32</v>
          </cell>
          <cell r="AF14">
            <v>0.84</v>
          </cell>
          <cell r="AG14">
            <v>0.81</v>
          </cell>
          <cell r="AH14">
            <v>0.84</v>
          </cell>
          <cell r="AI14">
            <v>0.71</v>
          </cell>
          <cell r="AJ14">
            <v>0</v>
          </cell>
          <cell r="AK14" t="str">
            <v>Acryl</v>
          </cell>
          <cell r="AL14">
            <v>0</v>
          </cell>
          <cell r="AM14">
            <v>0</v>
          </cell>
          <cell r="AN14" t="str">
            <v>23x0,8</v>
          </cell>
          <cell r="AO14">
            <v>0</v>
          </cell>
          <cell r="AR14" t="str">
            <v>Кромка в колір</v>
          </cell>
          <cell r="AS14" t="str">
            <v>Кромка в колір</v>
          </cell>
          <cell r="AT14" t="str">
            <v>GL-101</v>
          </cell>
          <cell r="AU14">
            <v>0</v>
          </cell>
          <cell r="AV14" t="str">
            <v>GL-101</v>
          </cell>
          <cell r="AW14" t="str">
            <v>Кромка Нестандарт</v>
          </cell>
          <cell r="AX14" t="str">
            <v>Кромка Нестандарт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 t="str">
            <v>РО127501   </v>
          </cell>
        </row>
        <row r="15">
          <cell r="G15" t="str">
            <v>ME-001U AS біла перлина 18,4 MDF HS 000U білий *FD</v>
          </cell>
          <cell r="H15" t="str">
            <v>Фасад Акрил TopX1800 металік ME-001U біла перлина, товщина 18,4 мм, основа - МДФ, зворотня сторона – високоміцне покриття  HS 000U біле</v>
          </cell>
          <cell r="I15" t="str">
            <v>AS-ME001U- MDF-HS000U</v>
          </cell>
          <cell r="J15" t="str">
            <v>1.3.1.SE</v>
          </cell>
          <cell r="K15">
            <v>1488</v>
          </cell>
          <cell r="L15" t="str">
            <v>1.3.1.SE-FD</v>
          </cell>
          <cell r="M15">
            <v>4931</v>
          </cell>
          <cell r="N15" t="str">
            <v>Кромка в колір</v>
          </cell>
          <cell r="O15" t="str">
            <v>ME-001</v>
          </cell>
          <cell r="P15">
            <v>0</v>
          </cell>
          <cell r="Q15" t="str">
            <v>ME-001</v>
          </cell>
          <cell r="R15">
            <v>0</v>
          </cell>
          <cell r="S15" t="str">
            <v>Кромка Нестандарт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 t="str">
            <v>ME-001U</v>
          </cell>
          <cell r="AB15" t="str">
            <v>біла перлина</v>
          </cell>
          <cell r="AC15" t="str">
            <v>ME</v>
          </cell>
          <cell r="AD15">
            <v>32</v>
          </cell>
          <cell r="AE15">
            <v>32</v>
          </cell>
          <cell r="AF15">
            <v>0.84</v>
          </cell>
          <cell r="AG15">
            <v>0.81</v>
          </cell>
          <cell r="AH15">
            <v>0.84</v>
          </cell>
          <cell r="AI15">
            <v>0.81</v>
          </cell>
          <cell r="AJ15">
            <v>0.76</v>
          </cell>
          <cell r="AK15" t="str">
            <v>Acryl</v>
          </cell>
          <cell r="AL15">
            <v>0</v>
          </cell>
          <cell r="AM15">
            <v>0</v>
          </cell>
          <cell r="AN15" t="str">
            <v>22x1,0</v>
          </cell>
          <cell r="AO15">
            <v>0</v>
          </cell>
          <cell r="AR15" t="str">
            <v>Кромка в колір</v>
          </cell>
          <cell r="AS15" t="str">
            <v>Кромка в колір</v>
          </cell>
          <cell r="AT15" t="str">
            <v>ME-001</v>
          </cell>
          <cell r="AU15">
            <v>0</v>
          </cell>
          <cell r="AV15" t="str">
            <v>ME-001</v>
          </cell>
          <cell r="AW15" t="str">
            <v>Кромка Нестандарт</v>
          </cell>
          <cell r="AX15" t="str">
            <v>Кромка Нестандарт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 t="str">
            <v>РО127502   </v>
          </cell>
        </row>
        <row r="16">
          <cell r="G16" t="str">
            <v>ME-805U AS платинум 18,4  MDF HS 000U біле* FD</v>
          </cell>
          <cell r="H16" t="str">
            <v>Фасад Акрил TopX1800 металік ME-805U платинум, товщина 18,4 мм, основа - МДФ, зворотня сторона – високоміцне покриття  HS 000U біле</v>
          </cell>
          <cell r="I16" t="str">
            <v>AS-ME805U- MDF-HS000U</v>
          </cell>
          <cell r="J16" t="str">
            <v>1.3.1.SE</v>
          </cell>
          <cell r="K16">
            <v>1488</v>
          </cell>
          <cell r="L16" t="str">
            <v>1.3.1.SE-FD</v>
          </cell>
          <cell r="M16">
            <v>4931</v>
          </cell>
          <cell r="N16" t="str">
            <v>Кромка в колір</v>
          </cell>
          <cell r="O16" t="str">
            <v>ME-805</v>
          </cell>
          <cell r="P16">
            <v>0</v>
          </cell>
          <cell r="Q16" t="str">
            <v>ME-805</v>
          </cell>
          <cell r="R16">
            <v>0</v>
          </cell>
          <cell r="S16" t="str">
            <v>Кромка Нестандарт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 t="str">
            <v>ME-805U</v>
          </cell>
          <cell r="AB16" t="str">
            <v>платинум</v>
          </cell>
          <cell r="AC16" t="str">
            <v>ME</v>
          </cell>
          <cell r="AD16">
            <v>32</v>
          </cell>
          <cell r="AE16">
            <v>32</v>
          </cell>
          <cell r="AF16">
            <v>0.84</v>
          </cell>
          <cell r="AG16">
            <v>0.81</v>
          </cell>
          <cell r="AH16">
            <v>0.84</v>
          </cell>
          <cell r="AI16">
            <v>0.81</v>
          </cell>
          <cell r="AJ16">
            <v>0</v>
          </cell>
          <cell r="AK16" t="str">
            <v>Acryl</v>
          </cell>
          <cell r="AL16">
            <v>0</v>
          </cell>
          <cell r="AM16">
            <v>0</v>
          </cell>
          <cell r="AN16" t="str">
            <v>23x1,0</v>
          </cell>
          <cell r="AO16">
            <v>0</v>
          </cell>
          <cell r="AR16" t="str">
            <v>Кромка в колір</v>
          </cell>
          <cell r="AS16" t="str">
            <v>Кромка в колір</v>
          </cell>
          <cell r="AT16" t="str">
            <v>ME-805</v>
          </cell>
          <cell r="AU16">
            <v>0</v>
          </cell>
          <cell r="AV16" t="str">
            <v>ME-805</v>
          </cell>
          <cell r="AW16" t="str">
            <v>Кромка Нестандарт</v>
          </cell>
          <cell r="AX16" t="str">
            <v>Кромка Нестандарт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 t="str">
            <v>РО127624   </v>
          </cell>
        </row>
        <row r="17">
          <cell r="G17" t="str">
            <v>ME-806U AS чорна перлина 18,4  MDF HS 000U біле* FD</v>
          </cell>
          <cell r="H17" t="str">
            <v>Фасад Акрил TopX1800 металік ME-806U чорна перлина, товщина 18,4 мм, основа - МДФ, зворотня сторона – високоміцне покриття  HS 000U біле</v>
          </cell>
          <cell r="I17" t="str">
            <v>AS-ME806U- MDF-HS000U</v>
          </cell>
          <cell r="J17" t="str">
            <v>1.3.1.SE</v>
          </cell>
          <cell r="K17">
            <v>1488</v>
          </cell>
          <cell r="L17" t="str">
            <v>1.3.1.SE-FD</v>
          </cell>
          <cell r="M17">
            <v>4931</v>
          </cell>
          <cell r="N17" t="str">
            <v>Кромка в колір</v>
          </cell>
          <cell r="O17" t="str">
            <v>ME-806</v>
          </cell>
          <cell r="P17">
            <v>0</v>
          </cell>
          <cell r="Q17" t="str">
            <v>ME-806</v>
          </cell>
          <cell r="R17">
            <v>0</v>
          </cell>
          <cell r="S17" t="str">
            <v>Кромка Нестандарт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 t="str">
            <v>ME-806U</v>
          </cell>
          <cell r="AB17" t="str">
            <v>чорна перлина</v>
          </cell>
          <cell r="AC17" t="str">
            <v>ME</v>
          </cell>
          <cell r="AD17">
            <v>32</v>
          </cell>
          <cell r="AE17">
            <v>32</v>
          </cell>
          <cell r="AF17">
            <v>0.84</v>
          </cell>
          <cell r="AG17">
            <v>0.81</v>
          </cell>
          <cell r="AH17">
            <v>0.84</v>
          </cell>
          <cell r="AI17">
            <v>0.81</v>
          </cell>
          <cell r="AJ17">
            <v>0</v>
          </cell>
          <cell r="AK17" t="str">
            <v>Acryl</v>
          </cell>
          <cell r="AL17">
            <v>0</v>
          </cell>
          <cell r="AM17">
            <v>0</v>
          </cell>
          <cell r="AN17" t="str">
            <v>23x1,0</v>
          </cell>
          <cell r="AO17">
            <v>0</v>
          </cell>
          <cell r="AR17" t="str">
            <v>Кромка в колір</v>
          </cell>
          <cell r="AS17" t="str">
            <v>Кромка в колір</v>
          </cell>
          <cell r="AT17" t="str">
            <v>ME-806</v>
          </cell>
          <cell r="AU17">
            <v>0</v>
          </cell>
          <cell r="AV17" t="str">
            <v>ME-806</v>
          </cell>
          <cell r="AW17" t="str">
            <v>Кромка Нестандарт</v>
          </cell>
          <cell r="AX17" t="str">
            <v>Кромка Нестандарт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 t="str">
            <v>РО127625   </v>
          </cell>
        </row>
        <row r="18">
          <cell r="G18" t="str">
            <v>ME-900U AS авантюрин 18,4  MDF HS 900U чорне* FD</v>
          </cell>
          <cell r="H18" t="str">
            <v>Фасад Акрил TopX1800 металік ME-900U авантюрин, товщина 18,4 мм, основа - МДФ, зворотня сторона – високоміцне покриття  HS 900U чорне</v>
          </cell>
          <cell r="I18" t="str">
            <v>AS-ME900U- MDF-HS900U</v>
          </cell>
          <cell r="J18" t="str">
            <v>1.3.1.SE</v>
          </cell>
          <cell r="K18">
            <v>1488</v>
          </cell>
          <cell r="L18" t="str">
            <v>1.3.1.SE-FD</v>
          </cell>
          <cell r="M18">
            <v>4931</v>
          </cell>
          <cell r="N18" t="str">
            <v>Кромка в колір</v>
          </cell>
          <cell r="O18" t="str">
            <v>ME-900</v>
          </cell>
          <cell r="P18">
            <v>0</v>
          </cell>
          <cell r="Q18" t="str">
            <v>ME-900</v>
          </cell>
          <cell r="R18">
            <v>0</v>
          </cell>
          <cell r="S18" t="str">
            <v>Кромка Нестандарт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ME-900U</v>
          </cell>
          <cell r="AB18" t="str">
            <v>авантюрин (Ч)</v>
          </cell>
          <cell r="AC18" t="str">
            <v>ME</v>
          </cell>
          <cell r="AD18">
            <v>32</v>
          </cell>
          <cell r="AE18">
            <v>32</v>
          </cell>
          <cell r="AF18">
            <v>0.84</v>
          </cell>
          <cell r="AG18">
            <v>0.81</v>
          </cell>
          <cell r="AH18">
            <v>0.84</v>
          </cell>
          <cell r="AI18">
            <v>0.81</v>
          </cell>
          <cell r="AJ18">
            <v>0</v>
          </cell>
          <cell r="AK18" t="str">
            <v>Acryl</v>
          </cell>
          <cell r="AL18">
            <v>0</v>
          </cell>
          <cell r="AM18">
            <v>0</v>
          </cell>
          <cell r="AN18" t="str">
            <v>23x1,0</v>
          </cell>
          <cell r="AO18">
            <v>0</v>
          </cell>
          <cell r="AR18" t="str">
            <v>Кромка в колір</v>
          </cell>
          <cell r="AS18" t="str">
            <v>Кромка в колір</v>
          </cell>
          <cell r="AT18" t="str">
            <v>ME-900</v>
          </cell>
          <cell r="AU18">
            <v>0</v>
          </cell>
          <cell r="AV18" t="str">
            <v>ME-900</v>
          </cell>
          <cell r="AW18" t="str">
            <v>Кромка Нестандарт</v>
          </cell>
          <cell r="AX18" t="str">
            <v>Кромка Нестандарт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 t="str">
            <v>РО127627   </v>
          </cell>
        </row>
        <row r="19">
          <cell r="G19" t="str">
            <v>ME-401U AS небесно-бірюзовий 18,4  MDF HS 000U біле* FD</v>
          </cell>
          <cell r="H19" t="str">
            <v>Фасад Акрил TopX1800 металік ME-401U небесно-бірюзовий, товщина 18,4 мм, основа - МДФ, зворотня сторона – високоміцне покриття  HS 000U біле</v>
          </cell>
          <cell r="I19" t="str">
            <v>AS-ME401U- MDF-HS000U</v>
          </cell>
          <cell r="J19" t="str">
            <v>1.3.1.SE</v>
          </cell>
          <cell r="K19">
            <v>1488</v>
          </cell>
          <cell r="L19" t="str">
            <v>1.3.1.SE-FD</v>
          </cell>
          <cell r="M19">
            <v>4931</v>
          </cell>
          <cell r="N19" t="str">
            <v>Кромка в колір</v>
          </cell>
          <cell r="O19" t="str">
            <v>ME-401</v>
          </cell>
          <cell r="P19">
            <v>0</v>
          </cell>
          <cell r="Q19" t="str">
            <v>ME-401</v>
          </cell>
          <cell r="R19">
            <v>0</v>
          </cell>
          <cell r="S19" t="str">
            <v>Кромка Нестандарт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 t="str">
            <v>ME-401U</v>
          </cell>
          <cell r="AB19" t="str">
            <v>небесно-бірюзовий</v>
          </cell>
          <cell r="AC19" t="str">
            <v>ME</v>
          </cell>
          <cell r="AD19">
            <v>32</v>
          </cell>
          <cell r="AE19">
            <v>32</v>
          </cell>
          <cell r="AF19">
            <v>0.84</v>
          </cell>
          <cell r="AG19">
            <v>0.81</v>
          </cell>
          <cell r="AH19">
            <v>1.47</v>
          </cell>
          <cell r="AI19">
            <v>0.81</v>
          </cell>
          <cell r="AJ19">
            <v>0</v>
          </cell>
          <cell r="AK19" t="str">
            <v>Acryl</v>
          </cell>
          <cell r="AL19">
            <v>0</v>
          </cell>
          <cell r="AM19">
            <v>0</v>
          </cell>
          <cell r="AN19" t="str">
            <v>23x1,0</v>
          </cell>
          <cell r="AO19">
            <v>0</v>
          </cell>
          <cell r="AR19" t="str">
            <v>Кромка в колір</v>
          </cell>
          <cell r="AS19" t="str">
            <v>Кромка в колір</v>
          </cell>
          <cell r="AT19" t="str">
            <v>ME-401</v>
          </cell>
          <cell r="AU19">
            <v>0</v>
          </cell>
          <cell r="AV19" t="str">
            <v>ME-401</v>
          </cell>
          <cell r="AW19" t="str">
            <v>Кромка Нестандарт</v>
          </cell>
          <cell r="AX19" t="str">
            <v>Кромка Нестандарт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 t="str">
            <v>РО127628   </v>
          </cell>
        </row>
        <row r="20">
          <cell r="G20" t="str">
            <v>ME-203U AS шампань 18,4  MDF HS 000U біле* FD</v>
          </cell>
          <cell r="H20" t="str">
            <v>Фасад Акрил TopX1800 металік ME-203U шампань, товщина 18,4 мм, основа - МДФ, зворотня сторона – високоміцне покриття  HS 000U біле</v>
          </cell>
          <cell r="I20" t="str">
            <v>AS-ME203U- MDF-HS000U</v>
          </cell>
          <cell r="J20" t="str">
            <v>1.3.1.SE</v>
          </cell>
          <cell r="K20">
            <v>1488</v>
          </cell>
          <cell r="L20" t="str">
            <v>1.3.1.SE-FD</v>
          </cell>
          <cell r="M20">
            <v>4931</v>
          </cell>
          <cell r="N20" t="str">
            <v>Кромка в колір</v>
          </cell>
          <cell r="O20" t="str">
            <v>ME-203</v>
          </cell>
          <cell r="P20">
            <v>0</v>
          </cell>
          <cell r="Q20" t="str">
            <v>ME-203</v>
          </cell>
          <cell r="R20">
            <v>0</v>
          </cell>
          <cell r="S20" t="str">
            <v>Кромка Нестандарт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 t="str">
            <v>ME-203U</v>
          </cell>
          <cell r="AB20" t="str">
            <v>шампань</v>
          </cell>
          <cell r="AC20" t="str">
            <v>ME</v>
          </cell>
          <cell r="AD20">
            <v>32</v>
          </cell>
          <cell r="AE20">
            <v>32</v>
          </cell>
          <cell r="AF20">
            <v>0.84</v>
          </cell>
          <cell r="AG20">
            <v>0.81</v>
          </cell>
          <cell r="AH20">
            <v>0.84</v>
          </cell>
          <cell r="AI20">
            <v>0.81</v>
          </cell>
          <cell r="AJ20">
            <v>0</v>
          </cell>
          <cell r="AK20" t="str">
            <v>Acryl</v>
          </cell>
          <cell r="AL20">
            <v>0</v>
          </cell>
          <cell r="AM20">
            <v>0</v>
          </cell>
          <cell r="AN20" t="str">
            <v>23x1,0</v>
          </cell>
          <cell r="AO20">
            <v>0</v>
          </cell>
          <cell r="AR20" t="str">
            <v>Кромка в колір</v>
          </cell>
          <cell r="AS20" t="str">
            <v>Кромка в колір</v>
          </cell>
          <cell r="AT20" t="str">
            <v>ME-203</v>
          </cell>
          <cell r="AU20">
            <v>0</v>
          </cell>
          <cell r="AV20" t="str">
            <v>ME-203</v>
          </cell>
          <cell r="AW20" t="str">
            <v>Кромка Нестандарт</v>
          </cell>
          <cell r="AX20" t="str">
            <v>Кромка Нестандарт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 t="str">
            <v>РО127629   </v>
          </cell>
        </row>
        <row r="21">
          <cell r="G21" t="str">
            <v>MT-AF-500U AS океан 18,4  MDF HS 000U білий* FD</v>
          </cell>
          <cell r="H21" t="str">
            <v>Фасад Акрил TopX1800 глибокий матовий MT-AF-500U AS океан, товщина 18,4 мм, основа - МДФ, зворотня сторона – високоміцне покриття  HS 000U біле</v>
          </cell>
          <cell r="I21" t="str">
            <v>AS-MT-AF500U- MDF-HS000U</v>
          </cell>
          <cell r="J21" t="str">
            <v>1.1.1.SE</v>
          </cell>
          <cell r="K21">
            <v>1302</v>
          </cell>
          <cell r="L21" t="str">
            <v>1.1.1.SE-FD</v>
          </cell>
          <cell r="M21">
            <v>4300</v>
          </cell>
          <cell r="N21" t="str">
            <v>Кромка в колір</v>
          </cell>
          <cell r="O21" t="str">
            <v>MT-AF-500</v>
          </cell>
          <cell r="P21">
            <v>0</v>
          </cell>
          <cell r="Q21" t="str">
            <v>MT-AF-500</v>
          </cell>
          <cell r="R21">
            <v>0</v>
          </cell>
          <cell r="S21" t="str">
            <v>Кромка Нестандарт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 t="str">
            <v>MT-AF-500U</v>
          </cell>
          <cell r="AB21" t="str">
            <v>океан</v>
          </cell>
          <cell r="AC21" t="str">
            <v>MT-AF</v>
          </cell>
          <cell r="AD21">
            <v>32</v>
          </cell>
          <cell r="AE21">
            <v>32</v>
          </cell>
          <cell r="AF21">
            <v>0.84</v>
          </cell>
          <cell r="AG21">
            <v>0.81</v>
          </cell>
          <cell r="AH21">
            <v>0.84</v>
          </cell>
          <cell r="AI21">
            <v>0.76</v>
          </cell>
          <cell r="AJ21">
            <v>0</v>
          </cell>
          <cell r="AK21" t="str">
            <v>Acryl</v>
          </cell>
          <cell r="AL21">
            <v>0</v>
          </cell>
          <cell r="AM21">
            <v>0</v>
          </cell>
          <cell r="AN21" t="str">
            <v>23x1,0</v>
          </cell>
          <cell r="AO21">
            <v>0</v>
          </cell>
          <cell r="AP21">
            <v>0</v>
          </cell>
          <cell r="AQ21">
            <v>0</v>
          </cell>
          <cell r="AR21" t="str">
            <v>Кромка в колір</v>
          </cell>
          <cell r="AS21" t="str">
            <v>Кромка в колір</v>
          </cell>
          <cell r="AT21" t="str">
            <v>MT-AF-500</v>
          </cell>
          <cell r="AU21">
            <v>0</v>
          </cell>
          <cell r="AV21" t="str">
            <v>MT-AF-500</v>
          </cell>
          <cell r="AW21" t="str">
            <v>Кромка Нестандарт</v>
          </cell>
          <cell r="AX21" t="str">
            <v>Кромка Нестандарт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 t="str">
            <v>РО151646   </v>
          </cell>
          <cell r="BH21">
            <v>0</v>
          </cell>
        </row>
        <row r="22">
          <cell r="G22" t="str">
            <v>MT-AF-501U AS меркурій 18,4  MDF HS 000U білий* FD</v>
          </cell>
          <cell r="H22" t="str">
            <v>Фасад Акрил TopX1800 глибокий матовий MT-AF-501U AS меркурій, товщина 18,4 мм, основа - МДФ, зворотня сторона – високоміцне покриття  HS 000U біле</v>
          </cell>
          <cell r="I22" t="str">
            <v>AS-MT-AF501U- MDF-HS000U</v>
          </cell>
          <cell r="J22" t="str">
            <v>1.1.1.SE</v>
          </cell>
          <cell r="K22">
            <v>1302</v>
          </cell>
          <cell r="L22" t="str">
            <v>1.1.1.SE-FD</v>
          </cell>
          <cell r="M22">
            <v>4300</v>
          </cell>
          <cell r="N22" t="str">
            <v>Кромка в колір</v>
          </cell>
          <cell r="O22" t="str">
            <v>MT-AF-501</v>
          </cell>
          <cell r="P22">
            <v>0</v>
          </cell>
          <cell r="Q22" t="str">
            <v>MT-AF-501</v>
          </cell>
          <cell r="R22">
            <v>0</v>
          </cell>
          <cell r="S22" t="str">
            <v>Кромка Нестандарт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 t="str">
            <v>MT-AF-501U</v>
          </cell>
          <cell r="AB22" t="str">
            <v>меркурій</v>
          </cell>
          <cell r="AC22" t="str">
            <v>MT-AF</v>
          </cell>
          <cell r="AD22">
            <v>32</v>
          </cell>
          <cell r="AE22">
            <v>32</v>
          </cell>
          <cell r="AF22">
            <v>0.84</v>
          </cell>
          <cell r="AG22">
            <v>0.81</v>
          </cell>
          <cell r="AH22">
            <v>0.84</v>
          </cell>
          <cell r="AI22">
            <v>0.76</v>
          </cell>
          <cell r="AJ22">
            <v>0</v>
          </cell>
          <cell r="AK22" t="str">
            <v>Acryl</v>
          </cell>
          <cell r="AL22">
            <v>0</v>
          </cell>
          <cell r="AM22">
            <v>0</v>
          </cell>
          <cell r="AN22" t="str">
            <v>23x1,0</v>
          </cell>
          <cell r="AO22">
            <v>0</v>
          </cell>
          <cell r="AP22">
            <v>0</v>
          </cell>
          <cell r="AQ22">
            <v>0</v>
          </cell>
          <cell r="AR22" t="str">
            <v>Кромка в колір</v>
          </cell>
          <cell r="AS22" t="str">
            <v>Кромка в колір</v>
          </cell>
          <cell r="AT22" t="str">
            <v>MT-AF-501</v>
          </cell>
          <cell r="AU22">
            <v>0</v>
          </cell>
          <cell r="AV22" t="str">
            <v>MT-AF-501</v>
          </cell>
          <cell r="AW22" t="str">
            <v>Кромка Нестандарт</v>
          </cell>
          <cell r="AX22" t="str">
            <v>Кромка Нестандарт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 t="str">
            <v>РО151647   </v>
          </cell>
          <cell r="BH22">
            <v>0</v>
          </cell>
        </row>
        <row r="23">
          <cell r="G23" t="str">
            <v>MT-AF-502U AS гріджио модерн 18,4  MDF HS 000U білий* FD</v>
          </cell>
          <cell r="H23" t="str">
            <v>Фасад Акрил TopX1800 глибокий матовий MT-AF-502U AS гріджио модерн, товщина 18,4 мм, основа - МДФ, зворотня сторона – високоміцне покриття  HS 000U біле</v>
          </cell>
          <cell r="I23" t="str">
            <v>AS-MT-AF502U- MDF-HS000U</v>
          </cell>
          <cell r="J23" t="str">
            <v>1.1.1.SE</v>
          </cell>
          <cell r="K23">
            <v>1302</v>
          </cell>
          <cell r="L23" t="str">
            <v>1.1.1.SE-FD</v>
          </cell>
          <cell r="M23">
            <v>4300</v>
          </cell>
          <cell r="N23" t="str">
            <v>Кромка в колір</v>
          </cell>
          <cell r="O23" t="str">
            <v>MT-AF-502</v>
          </cell>
          <cell r="P23">
            <v>0</v>
          </cell>
          <cell r="Q23" t="str">
            <v>MT-AF-502</v>
          </cell>
          <cell r="R23">
            <v>0</v>
          </cell>
          <cell r="S23" t="str">
            <v>Кромка Нестандарт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 t="str">
            <v>MT-AF-502U</v>
          </cell>
          <cell r="AB23" t="str">
            <v>гріджио модерн</v>
          </cell>
          <cell r="AC23" t="str">
            <v>MT-AF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 t="str">
            <v>Acryl</v>
          </cell>
          <cell r="AL23">
            <v>0</v>
          </cell>
          <cell r="AM23">
            <v>0</v>
          </cell>
          <cell r="AN23" t="str">
            <v>23x1,0</v>
          </cell>
          <cell r="AO23">
            <v>0</v>
          </cell>
          <cell r="AP23">
            <v>0</v>
          </cell>
          <cell r="AQ23">
            <v>0</v>
          </cell>
          <cell r="AR23" t="str">
            <v>Кромка в колір</v>
          </cell>
          <cell r="AS23" t="str">
            <v>Кромка в колір</v>
          </cell>
          <cell r="AT23" t="str">
            <v>MT-AF-502</v>
          </cell>
          <cell r="AU23">
            <v>0</v>
          </cell>
          <cell r="AV23" t="str">
            <v>MT-AF-502</v>
          </cell>
          <cell r="AW23" t="str">
            <v>Кромка Нестандарт</v>
          </cell>
          <cell r="AX23" t="str">
            <v>Кромка Нестандарт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 t="str">
            <v>РО154627   </v>
          </cell>
          <cell r="BH23">
            <v>0</v>
          </cell>
        </row>
        <row r="24">
          <cell r="G24" t="str">
            <v>GL-501U AS меркурій 18,4  MDF HS 000U біле* FD</v>
          </cell>
          <cell r="H24" t="str">
            <v>Фасад Акрил TopX1800 високоглянцевий GL-501U меркурій, товщина 18,4 мм, основа - МДФ, зворотня сторона – високоміцне покриття  HS 000U біле</v>
          </cell>
          <cell r="I24" t="str">
            <v>AS-GL501U- MDF-HS000U</v>
          </cell>
          <cell r="J24" t="str">
            <v>1.2.1.SE</v>
          </cell>
          <cell r="K24">
            <v>1338</v>
          </cell>
          <cell r="L24" t="str">
            <v>1.2.1.SE-FD</v>
          </cell>
          <cell r="M24">
            <v>4414</v>
          </cell>
          <cell r="N24" t="str">
            <v>Кромка в колір</v>
          </cell>
          <cell r="O24" t="str">
            <v>GL-501</v>
          </cell>
          <cell r="P24">
            <v>0</v>
          </cell>
          <cell r="Q24" t="str">
            <v>GL-501</v>
          </cell>
          <cell r="R24">
            <v>0</v>
          </cell>
          <cell r="S24" t="str">
            <v>Кромка Нестандарт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 t="str">
            <v>GL-501U</v>
          </cell>
          <cell r="AB24" t="str">
            <v>меркурій</v>
          </cell>
          <cell r="AC24" t="str">
            <v>GL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 t="str">
            <v>Acryl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R24" t="str">
            <v>Кромка в колір</v>
          </cell>
          <cell r="AS24" t="str">
            <v>Кромка в колір</v>
          </cell>
          <cell r="AT24" t="str">
            <v>GL-501</v>
          </cell>
          <cell r="AU24">
            <v>0</v>
          </cell>
          <cell r="AV24" t="str">
            <v>GL-501</v>
          </cell>
          <cell r="AW24" t="str">
            <v>Кромка Нестандарт</v>
          </cell>
          <cell r="AX24" t="str">
            <v>Кромка Нестандарт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 t="str">
            <v xml:space="preserve">РО159249   </v>
          </cell>
        </row>
        <row r="25">
          <cell r="G25" t="str">
            <v>MT-AF-205U AS капучіно 18,4  MDF HS 000U біле* FD</v>
          </cell>
          <cell r="H25" t="str">
            <v>Фасад Акрил TopX1800 глибокий матовий MT-AF-205U капучіно, товщина 18,4 мм, основа - МДФ, зворотня сторона – високоміцне покриття  HS 000U біле</v>
          </cell>
          <cell r="I25" t="str">
            <v>AS-MT-AF205U- MDF-HS000U</v>
          </cell>
          <cell r="J25" t="str">
            <v>1.1.1.SE</v>
          </cell>
          <cell r="K25">
            <v>1302</v>
          </cell>
          <cell r="L25" t="str">
            <v>1.1.1.SE-FD</v>
          </cell>
          <cell r="M25">
            <v>4300</v>
          </cell>
          <cell r="N25" t="str">
            <v>Кромка в колір</v>
          </cell>
          <cell r="O25" t="str">
            <v>MT-AF-205</v>
          </cell>
          <cell r="P25">
            <v>0</v>
          </cell>
          <cell r="Q25" t="str">
            <v>MT-AF-205</v>
          </cell>
          <cell r="R25">
            <v>0</v>
          </cell>
          <cell r="S25" t="str">
            <v>Кромка Нестандарт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 t="str">
            <v>MT-AF-205U</v>
          </cell>
          <cell r="AB25" t="str">
            <v>капучіно</v>
          </cell>
          <cell r="AC25" t="str">
            <v>MT-AF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 t="str">
            <v>Acryl</v>
          </cell>
          <cell r="AL25">
            <v>0</v>
          </cell>
          <cell r="AM25">
            <v>0</v>
          </cell>
          <cell r="AN25" t="str">
            <v>23x1,0</v>
          </cell>
          <cell r="AO25">
            <v>0</v>
          </cell>
          <cell r="AR25" t="str">
            <v>Кромка в колір</v>
          </cell>
          <cell r="AS25" t="str">
            <v>Кромка в колір</v>
          </cell>
          <cell r="AT25" t="str">
            <v>MT-AF-205U AS</v>
          </cell>
          <cell r="AU25">
            <v>0</v>
          </cell>
          <cell r="AV25" t="str">
            <v>MT-AF-205U AS</v>
          </cell>
          <cell r="AW25" t="str">
            <v>Кромка Нестандарт</v>
          </cell>
          <cell r="AX25" t="str">
            <v>Кромка Нестандарт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 t="str">
            <v>РО170615</v>
          </cell>
        </row>
        <row r="26">
          <cell r="G26" t="str">
            <v>MT-AF-303U AS евкаліпт 18,4  MDF HS 000U біле* FD</v>
          </cell>
          <cell r="H26" t="str">
            <v>Фасад Акрил TopX1800 глибокий матовий MT-AF-303U евкаліпт, товщина 18,4 мм, основа - МДФ, зворотня сторона – високоміцне покриття  HS 000U біле</v>
          </cell>
          <cell r="I26" t="str">
            <v>AS-MT-AF303U- MDF-HS000U</v>
          </cell>
          <cell r="J26" t="str">
            <v>1.1.1.SE</v>
          </cell>
          <cell r="K26">
            <v>1302</v>
          </cell>
          <cell r="L26" t="str">
            <v>1.1.1.SE-FD</v>
          </cell>
          <cell r="M26">
            <v>4300</v>
          </cell>
          <cell r="N26" t="str">
            <v>Кромка в колір</v>
          </cell>
          <cell r="O26" t="str">
            <v>MT-AF-303</v>
          </cell>
          <cell r="P26">
            <v>0</v>
          </cell>
          <cell r="Q26" t="str">
            <v>MT-AF-303</v>
          </cell>
          <cell r="R26">
            <v>0</v>
          </cell>
          <cell r="S26" t="str">
            <v>Кромка Нестандарт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 t="str">
            <v>MT-AF-303U</v>
          </cell>
          <cell r="AB26" t="str">
            <v>евкаліпт</v>
          </cell>
          <cell r="AC26" t="str">
            <v>MT-AF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 t="str">
            <v>Acryl</v>
          </cell>
          <cell r="AL26">
            <v>0</v>
          </cell>
          <cell r="AM26">
            <v>0</v>
          </cell>
          <cell r="AN26" t="str">
            <v>23x1,0</v>
          </cell>
          <cell r="AO26">
            <v>0</v>
          </cell>
          <cell r="AR26" t="str">
            <v>Кромка в колір</v>
          </cell>
          <cell r="AS26" t="str">
            <v>Кромка в колір</v>
          </cell>
          <cell r="AT26" t="str">
            <v>MT-AF-303U AS</v>
          </cell>
          <cell r="AU26">
            <v>0</v>
          </cell>
          <cell r="AV26" t="str">
            <v>MT-AF-303U AS</v>
          </cell>
          <cell r="AW26" t="str">
            <v>Кромка Нестандарт</v>
          </cell>
          <cell r="AX26" t="str">
            <v>Кромка Нестандарт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 t="str">
            <v>РО170616</v>
          </cell>
        </row>
        <row r="27">
          <cell r="G27" t="str">
            <v>GL-003U AS сніжно-білий 18,4  MDF HS 000U біле* FD</v>
          </cell>
          <cell r="H27" t="str">
            <v>Фасад Акрил TopX1800 високоглянцевий GL-003U сніжно-білий, товщина 18,4 мм, основа - МДФ, зворотня сторона – високоміцне покриття  HS 000U біле</v>
          </cell>
          <cell r="I27" t="str">
            <v>AS-GL003U- MDF-HS000U</v>
          </cell>
          <cell r="J27" t="str">
            <v>1.2.1.SE</v>
          </cell>
          <cell r="K27">
            <v>1338</v>
          </cell>
          <cell r="L27" t="str">
            <v>1.2.1.SE-FD</v>
          </cell>
          <cell r="M27">
            <v>4414</v>
          </cell>
          <cell r="N27" t="str">
            <v>Кромка в колір</v>
          </cell>
          <cell r="O27" t="str">
            <v>GL-003</v>
          </cell>
          <cell r="P27">
            <v>0</v>
          </cell>
          <cell r="Q27" t="str">
            <v>GL-003</v>
          </cell>
          <cell r="R27">
            <v>0</v>
          </cell>
          <cell r="S27" t="str">
            <v>Кромка Нестандарт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 t="str">
            <v>GL-003U</v>
          </cell>
          <cell r="AB27" t="str">
            <v>сніжно-білий</v>
          </cell>
          <cell r="AC27" t="str">
            <v>GL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 t="str">
            <v>Acryl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 t="str">
            <v>Кромка в колір</v>
          </cell>
          <cell r="AS27" t="str">
            <v>Кромка в колір</v>
          </cell>
          <cell r="AT27" t="str">
            <v>GL-003</v>
          </cell>
          <cell r="AU27">
            <v>0</v>
          </cell>
          <cell r="AV27" t="str">
            <v>GL-003</v>
          </cell>
          <cell r="AW27" t="str">
            <v>Кромка Нестандарт</v>
          </cell>
          <cell r="AX27" t="str">
            <v>Кромка Нестандарт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 t="str">
            <v xml:space="preserve">РО160967  </v>
          </cell>
          <cell r="BH27">
            <v>0</v>
          </cell>
        </row>
        <row r="28">
          <cell r="G28" t="str">
            <v>MT-AF-003U AS сніжно-білий 18,4  MDF HS 000U біле* FD</v>
          </cell>
          <cell r="H28" t="str">
            <v>Фасад Акрил TopX1800 глибокий матовий MT-AF-003U сніжно-білий, товщина 18,4 мм, основа - МДФ, зворотня сторона – високоміцне покриття  HS 000U біле</v>
          </cell>
          <cell r="I28" t="str">
            <v>AS-MT-AF003U- MDF-HS000U</v>
          </cell>
          <cell r="J28" t="str">
            <v>1.1.1.SE</v>
          </cell>
          <cell r="K28">
            <v>1302</v>
          </cell>
          <cell r="L28" t="str">
            <v>1.1.1.SE-FD</v>
          </cell>
          <cell r="M28">
            <v>4300</v>
          </cell>
          <cell r="N28" t="str">
            <v>Кромка в колір</v>
          </cell>
          <cell r="O28" t="str">
            <v>MT-AF-003</v>
          </cell>
          <cell r="P28">
            <v>0</v>
          </cell>
          <cell r="Q28" t="str">
            <v>MT-AF-003</v>
          </cell>
          <cell r="R28">
            <v>0</v>
          </cell>
          <cell r="S28" t="str">
            <v>Кромка Нестандарт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 t="str">
            <v>MT-AF-003U</v>
          </cell>
          <cell r="AB28" t="str">
            <v>сніжно-білий</v>
          </cell>
          <cell r="AC28" t="str">
            <v>MT-AF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 t="str">
            <v>Acryl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 t="str">
            <v>Кромка в колір</v>
          </cell>
          <cell r="AS28" t="str">
            <v>Кромка в колір</v>
          </cell>
          <cell r="AT28" t="str">
            <v>MT-AF-003</v>
          </cell>
          <cell r="AU28">
            <v>0</v>
          </cell>
          <cell r="AV28" t="str">
            <v>MT-AF-003</v>
          </cell>
          <cell r="AW28" t="str">
            <v>Кромка Нестандарт</v>
          </cell>
          <cell r="AX28" t="str">
            <v>Кромка Нестандарт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 t="str">
            <v>РО160966</v>
          </cell>
          <cell r="BH28">
            <v>0</v>
          </cell>
        </row>
        <row r="29">
          <cell r="G29" t="str">
            <v>MT-AF-301U AS кам'яна троянда 18,4  MDF HS 000U біле* FD</v>
          </cell>
          <cell r="H29" t="str">
            <v>Фасад Акрил TopX1800 глибокий матовий MT-AF-301U кам'яна троянда, товщина 18,4 мм, основа - МДФ, зворотня сторона – високоміцне покриття  HS 000U біле</v>
          </cell>
          <cell r="I29" t="str">
            <v>AS-MT-AF301U- MDF-HS000U</v>
          </cell>
          <cell r="J29" t="str">
            <v>1.1.1.SE</v>
          </cell>
          <cell r="K29">
            <v>1302</v>
          </cell>
          <cell r="L29" t="str">
            <v>1.1.1.SE-FD</v>
          </cell>
          <cell r="M29">
            <v>4300</v>
          </cell>
          <cell r="N29" t="str">
            <v>Кромка в колір</v>
          </cell>
          <cell r="O29" t="str">
            <v>MT-AF-301</v>
          </cell>
          <cell r="P29">
            <v>0</v>
          </cell>
          <cell r="Q29" t="str">
            <v>MT-AF-301</v>
          </cell>
          <cell r="R29">
            <v>0</v>
          </cell>
          <cell r="S29" t="str">
            <v>Кромка Нестандарт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 t="str">
            <v>MT-AF-301U</v>
          </cell>
          <cell r="AB29" t="str">
            <v>кам'яна троянда</v>
          </cell>
          <cell r="AC29" t="str">
            <v>MT-AF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 t="str">
            <v>Acryl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 t="str">
            <v>Кромка в колір</v>
          </cell>
          <cell r="AS29" t="str">
            <v>Кромка в колір</v>
          </cell>
          <cell r="AT29" t="str">
            <v>MT-AF-301</v>
          </cell>
          <cell r="AU29">
            <v>0</v>
          </cell>
          <cell r="AV29" t="str">
            <v>MT-AF-301</v>
          </cell>
          <cell r="AW29" t="str">
            <v>Кромка Нестандарт</v>
          </cell>
          <cell r="AX29" t="str">
            <v>Кромка Нестандарт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 t="str">
            <v>РО160964</v>
          </cell>
          <cell r="BH29">
            <v>0</v>
          </cell>
        </row>
        <row r="30">
          <cell r="G30" t="str">
            <v>GL-002U CS біле сонце 20  MDF HС 002U в колір* FD</v>
          </cell>
          <cell r="H30" t="str">
            <v>Фасад Crystaline TopX1800 високоглянцевий GL-002U біле сонце, товщина 20 мм, основа - МДФ, зворотня сторона – високоміцне покриття  HС 002U в колір</v>
          </cell>
          <cell r="I30" t="str">
            <v>CS-GL002U- MDF-HC002U</v>
          </cell>
          <cell r="J30" t="str">
            <v>2.2.1.SE</v>
          </cell>
          <cell r="K30">
            <v>2946</v>
          </cell>
          <cell r="L30" t="str">
            <v>2.2.1.SE-FD</v>
          </cell>
          <cell r="M30">
            <v>7105</v>
          </cell>
          <cell r="N30" t="str">
            <v>Кромка в колір</v>
          </cell>
          <cell r="O30" t="str">
            <v>GL-002</v>
          </cell>
          <cell r="P30">
            <v>0</v>
          </cell>
          <cell r="Q30" t="str">
            <v>GL-002</v>
          </cell>
          <cell r="R30">
            <v>0</v>
          </cell>
          <cell r="S30" t="str">
            <v>Кромка Нестандарт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 t="str">
            <v>GL-002U</v>
          </cell>
          <cell r="AB30" t="str">
            <v>біле сонце</v>
          </cell>
          <cell r="AC30" t="str">
            <v>GL</v>
          </cell>
          <cell r="AD30">
            <v>32</v>
          </cell>
          <cell r="AE30">
            <v>32</v>
          </cell>
          <cell r="AF30">
            <v>0.84</v>
          </cell>
          <cell r="AG30">
            <v>0.81</v>
          </cell>
          <cell r="AH30">
            <v>0.84</v>
          </cell>
          <cell r="AI30">
            <v>0.81</v>
          </cell>
          <cell r="AJ30">
            <v>0</v>
          </cell>
          <cell r="AK30" t="str">
            <v>Crystaline</v>
          </cell>
          <cell r="AL30">
            <v>0</v>
          </cell>
          <cell r="AM30">
            <v>0</v>
          </cell>
          <cell r="AN30" t="str">
            <v>23x1,0</v>
          </cell>
          <cell r="AO30">
            <v>0</v>
          </cell>
          <cell r="AP30">
            <v>0</v>
          </cell>
          <cell r="AQ30">
            <v>0</v>
          </cell>
          <cell r="AR30" t="str">
            <v>Кромка в колір</v>
          </cell>
          <cell r="AS30" t="str">
            <v>Кромка в колір</v>
          </cell>
          <cell r="AT30" t="str">
            <v>GL-002</v>
          </cell>
          <cell r="AU30">
            <v>0</v>
          </cell>
          <cell r="AV30" t="str">
            <v>GL-002</v>
          </cell>
          <cell r="AW30" t="str">
            <v>Кромка Нестандарт</v>
          </cell>
          <cell r="AX30" t="str">
            <v>Кромка Нестандарт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 t="str">
            <v>РО127638   </v>
          </cell>
          <cell r="BH30">
            <v>0</v>
          </cell>
        </row>
        <row r="31">
          <cell r="G31" t="str">
            <v>GL-001U CS ультра білий 20  MDF HС 001U в колір* FD</v>
          </cell>
          <cell r="H31" t="str">
            <v>Фасад Crystaline TopX1801 високоглянцевий GL-001U ультра білий, товщина 20 мм, основа - МДФ, зворотня сторона – високоміцне покриття  HС 001U в колір</v>
          </cell>
          <cell r="I31" t="str">
            <v>CS-GL001U- MDF-HC001U</v>
          </cell>
          <cell r="J31" t="str">
            <v>2.2.1.SE</v>
          </cell>
          <cell r="K31">
            <v>2946</v>
          </cell>
          <cell r="L31" t="str">
            <v>2.2.1.SE-FD</v>
          </cell>
          <cell r="M31">
            <v>7105</v>
          </cell>
          <cell r="N31" t="str">
            <v>Кромка в колір</v>
          </cell>
          <cell r="O31" t="str">
            <v>GL-001</v>
          </cell>
          <cell r="P31">
            <v>0</v>
          </cell>
          <cell r="Q31" t="str">
            <v>GL-001</v>
          </cell>
          <cell r="R31">
            <v>0</v>
          </cell>
          <cell r="S31" t="str">
            <v>Кромка Нестандарт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 t="str">
            <v>GL-001U</v>
          </cell>
          <cell r="AB31" t="str">
            <v>ультра білий</v>
          </cell>
          <cell r="AC31" t="str">
            <v>GL</v>
          </cell>
          <cell r="AD31">
            <v>32</v>
          </cell>
          <cell r="AE31">
            <v>32</v>
          </cell>
          <cell r="AF31">
            <v>0.84</v>
          </cell>
          <cell r="AG31">
            <v>0.81</v>
          </cell>
          <cell r="AH31">
            <v>0.84</v>
          </cell>
          <cell r="AI31">
            <v>0.81</v>
          </cell>
          <cell r="AJ31">
            <v>0</v>
          </cell>
          <cell r="AK31" t="str">
            <v>Crystaline</v>
          </cell>
          <cell r="AL31">
            <v>0</v>
          </cell>
          <cell r="AM31">
            <v>0</v>
          </cell>
          <cell r="AN31" t="str">
            <v>23x1,0</v>
          </cell>
          <cell r="AO31">
            <v>0</v>
          </cell>
          <cell r="AP31">
            <v>0</v>
          </cell>
          <cell r="AQ31">
            <v>0</v>
          </cell>
          <cell r="AR31" t="str">
            <v>Кромка в колір</v>
          </cell>
          <cell r="AS31" t="str">
            <v>Кромка в колір</v>
          </cell>
          <cell r="AT31" t="str">
            <v>GL-001</v>
          </cell>
          <cell r="AU31">
            <v>0</v>
          </cell>
          <cell r="AV31" t="str">
            <v>GL-001</v>
          </cell>
          <cell r="AW31" t="str">
            <v>Кромка Нестандарт</v>
          </cell>
          <cell r="AX31" t="str">
            <v>Кромка Нестандарт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 t="str">
            <v>РО127639   </v>
          </cell>
          <cell r="BH31">
            <v>0</v>
          </cell>
        </row>
        <row r="32">
          <cell r="G32" t="str">
            <v>GL-000U CS біла ніч 20  MDF HС 000U в колір* FD</v>
          </cell>
          <cell r="H32" t="str">
            <v>Фасад Crystaline TopX1802 високоглянцевий GL-000U біла ніч, товщина 20 мм, основа - МДФ, зворотня сторона – високоміцне покриття  HС 000U в колір</v>
          </cell>
          <cell r="I32" t="str">
            <v>CS-GL000U- MDF-HC000U</v>
          </cell>
          <cell r="J32" t="str">
            <v>2.2.1.SE</v>
          </cell>
          <cell r="K32">
            <v>2946</v>
          </cell>
          <cell r="L32" t="str">
            <v>2.2.1.SE-FD</v>
          </cell>
          <cell r="M32">
            <v>7105</v>
          </cell>
          <cell r="N32" t="str">
            <v>Кромка в колір</v>
          </cell>
          <cell r="O32" t="str">
            <v>GL-000</v>
          </cell>
          <cell r="P32">
            <v>0</v>
          </cell>
          <cell r="Q32" t="str">
            <v>GL-000</v>
          </cell>
          <cell r="R32">
            <v>0</v>
          </cell>
          <cell r="S32" t="str">
            <v>Кромка Нестандарт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 t="str">
            <v>GL-000U</v>
          </cell>
          <cell r="AB32" t="str">
            <v>біла ніч</v>
          </cell>
          <cell r="AC32" t="str">
            <v>GL</v>
          </cell>
          <cell r="AD32">
            <v>32</v>
          </cell>
          <cell r="AE32">
            <v>32</v>
          </cell>
          <cell r="AF32">
            <v>0.84</v>
          </cell>
          <cell r="AG32">
            <v>0.81</v>
          </cell>
          <cell r="AH32">
            <v>0.84</v>
          </cell>
          <cell r="AI32">
            <v>0.81</v>
          </cell>
          <cell r="AJ32">
            <v>0</v>
          </cell>
          <cell r="AK32" t="str">
            <v>Crystaline</v>
          </cell>
          <cell r="AL32">
            <v>0</v>
          </cell>
          <cell r="AM32">
            <v>0</v>
          </cell>
          <cell r="AN32" t="str">
            <v>23x1,0</v>
          </cell>
          <cell r="AO32">
            <v>0</v>
          </cell>
          <cell r="AP32">
            <v>0</v>
          </cell>
          <cell r="AQ32">
            <v>0</v>
          </cell>
          <cell r="AR32" t="str">
            <v>Кромка в колір</v>
          </cell>
          <cell r="AS32" t="str">
            <v>Кромка в колір</v>
          </cell>
          <cell r="AT32" t="str">
            <v>GL-000</v>
          </cell>
          <cell r="AU32">
            <v>0</v>
          </cell>
          <cell r="AV32" t="str">
            <v>GL-000</v>
          </cell>
          <cell r="AW32" t="str">
            <v>Кромка Нестандарт</v>
          </cell>
          <cell r="AX32" t="str">
            <v>Кромка Нестандарт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 t="str">
            <v>РО127640   </v>
          </cell>
          <cell r="BH32">
            <v>0</v>
          </cell>
        </row>
        <row r="33">
          <cell r="G33" t="str">
            <v>GL-201U CS жасмин 20  MDF HС 201U в колір* FD</v>
          </cell>
          <cell r="H33" t="str">
            <v>Фасад Crystaline TopX1803 високоглянцевий GL-201U жасмин, товщина 20 мм, основа - МДФ, зворотня сторона – високоміцне покриття  HС 201U в колір</v>
          </cell>
          <cell r="I33" t="str">
            <v>CS-GL201U- MDF-HC201U</v>
          </cell>
          <cell r="J33" t="str">
            <v>2.2.1.SE</v>
          </cell>
          <cell r="K33">
            <v>2946</v>
          </cell>
          <cell r="L33" t="str">
            <v>2.2.1.SE-FD</v>
          </cell>
          <cell r="M33">
            <v>7105</v>
          </cell>
          <cell r="N33" t="str">
            <v>Кромка в колір</v>
          </cell>
          <cell r="O33" t="str">
            <v>GL-201</v>
          </cell>
          <cell r="P33">
            <v>0</v>
          </cell>
          <cell r="Q33" t="str">
            <v>GL-201</v>
          </cell>
          <cell r="R33">
            <v>0</v>
          </cell>
          <cell r="S33" t="str">
            <v>Кромка Нестандарт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 t="str">
            <v>GL-201U</v>
          </cell>
          <cell r="AB33" t="str">
            <v>жасмин</v>
          </cell>
          <cell r="AC33" t="str">
            <v>GL</v>
          </cell>
          <cell r="AD33">
            <v>32</v>
          </cell>
          <cell r="AE33">
            <v>32</v>
          </cell>
          <cell r="AF33">
            <v>0.84</v>
          </cell>
          <cell r="AG33">
            <v>0.81</v>
          </cell>
          <cell r="AH33">
            <v>0.84</v>
          </cell>
          <cell r="AI33">
            <v>0.81</v>
          </cell>
          <cell r="AJ33">
            <v>0</v>
          </cell>
          <cell r="AK33" t="str">
            <v>Crystaline</v>
          </cell>
          <cell r="AL33">
            <v>0</v>
          </cell>
          <cell r="AM33">
            <v>0</v>
          </cell>
          <cell r="AN33" t="str">
            <v>23x1,0</v>
          </cell>
          <cell r="AO33">
            <v>0</v>
          </cell>
          <cell r="AR33" t="str">
            <v>Кромка в колір</v>
          </cell>
          <cell r="AS33" t="str">
            <v>Кромка в колір</v>
          </cell>
          <cell r="AT33" t="str">
            <v>GL-201</v>
          </cell>
          <cell r="AU33">
            <v>0</v>
          </cell>
          <cell r="AV33" t="str">
            <v>GL-201</v>
          </cell>
          <cell r="AW33" t="str">
            <v>Кромка Нестандарт</v>
          </cell>
          <cell r="AX33" t="str">
            <v>Кромка Нестандарт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 t="str">
            <v>РО127641   </v>
          </cell>
        </row>
        <row r="34">
          <cell r="G34" t="str">
            <v>GL-802U CS сірий шовк 20  MDF HС 802U в колір* FD</v>
          </cell>
          <cell r="H34" t="str">
            <v>Фасад Crystaline TopX1804 високоглянцевий GL-802U сірий шовк, товщина 20 мм, основа - МДФ, зворотня сторона – високоміцне покриття  HС 802U в колір</v>
          </cell>
          <cell r="I34" t="str">
            <v>CS-GL802U- MDF-HC802U</v>
          </cell>
          <cell r="J34" t="str">
            <v>2.2.1.SE</v>
          </cell>
          <cell r="K34">
            <v>2946</v>
          </cell>
          <cell r="L34" t="str">
            <v>2.2.1.SE-FD</v>
          </cell>
          <cell r="M34">
            <v>7105</v>
          </cell>
          <cell r="N34" t="str">
            <v>Кромка в колір</v>
          </cell>
          <cell r="O34" t="str">
            <v>GL-802</v>
          </cell>
          <cell r="P34">
            <v>0</v>
          </cell>
          <cell r="Q34" t="str">
            <v>GL-802</v>
          </cell>
          <cell r="R34">
            <v>0</v>
          </cell>
          <cell r="S34" t="str">
            <v>Кромка Нестандарт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 t="str">
            <v>GL-802U</v>
          </cell>
          <cell r="AB34" t="str">
            <v>сірий шовк</v>
          </cell>
          <cell r="AC34" t="str">
            <v>GL</v>
          </cell>
          <cell r="AD34">
            <v>32</v>
          </cell>
          <cell r="AE34">
            <v>32</v>
          </cell>
          <cell r="AF34">
            <v>0.84</v>
          </cell>
          <cell r="AG34">
            <v>0.81</v>
          </cell>
          <cell r="AH34">
            <v>0.84</v>
          </cell>
          <cell r="AI34">
            <v>0.81</v>
          </cell>
          <cell r="AJ34">
            <v>0</v>
          </cell>
          <cell r="AK34" t="str">
            <v>Crystaline</v>
          </cell>
          <cell r="AL34">
            <v>0</v>
          </cell>
          <cell r="AM34">
            <v>0</v>
          </cell>
          <cell r="AN34" t="str">
            <v>23x1,0</v>
          </cell>
          <cell r="AO34">
            <v>0</v>
          </cell>
          <cell r="AR34" t="str">
            <v>Кромка в колір</v>
          </cell>
          <cell r="AS34" t="str">
            <v>Кромка в колір</v>
          </cell>
          <cell r="AT34" t="str">
            <v>GL-802</v>
          </cell>
          <cell r="AU34">
            <v>0</v>
          </cell>
          <cell r="AV34" t="str">
            <v>GL-802</v>
          </cell>
          <cell r="AW34" t="str">
            <v>Кромка Нестандарт</v>
          </cell>
          <cell r="AX34" t="str">
            <v>Кромка Нестандарт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 t="str">
            <v>РО127642   </v>
          </cell>
        </row>
        <row r="35">
          <cell r="G35" t="str">
            <v>GL-807U CS річкова галька 20  MDF HС 807U в колір* FD</v>
          </cell>
          <cell r="H35" t="str">
            <v>Фасад Crystaline TopX1805 високоглянцевий GL-807U річкова галька, товщина 20 мм, основа - МДФ, зворотня сторона – високоміцне покриття  HС 807U в колір</v>
          </cell>
          <cell r="I35" t="str">
            <v>CS-GL807U- MDF-HC807U</v>
          </cell>
          <cell r="J35" t="str">
            <v>2.2.1.SE</v>
          </cell>
          <cell r="K35">
            <v>2946</v>
          </cell>
          <cell r="L35" t="str">
            <v>2.2.1.SE-FD</v>
          </cell>
          <cell r="M35">
            <v>7105</v>
          </cell>
          <cell r="N35" t="str">
            <v>Кромка в колір</v>
          </cell>
          <cell r="O35" t="str">
            <v>GL-807</v>
          </cell>
          <cell r="P35">
            <v>0</v>
          </cell>
          <cell r="Q35" t="str">
            <v>GL-807</v>
          </cell>
          <cell r="R35">
            <v>0</v>
          </cell>
          <cell r="S35" t="str">
            <v>Кромка Нестандарт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 t="str">
            <v>GL-807U</v>
          </cell>
          <cell r="AB35" t="str">
            <v>річкова галька</v>
          </cell>
          <cell r="AC35" t="str">
            <v>GL</v>
          </cell>
          <cell r="AD35">
            <v>32</v>
          </cell>
          <cell r="AE35">
            <v>32</v>
          </cell>
          <cell r="AF35">
            <v>0.84</v>
          </cell>
          <cell r="AG35">
            <v>0.81</v>
          </cell>
          <cell r="AH35">
            <v>0.84</v>
          </cell>
          <cell r="AI35">
            <v>0.81</v>
          </cell>
          <cell r="AJ35">
            <v>0</v>
          </cell>
          <cell r="AK35" t="str">
            <v>Crystaline</v>
          </cell>
          <cell r="AL35">
            <v>0</v>
          </cell>
          <cell r="AM35">
            <v>0</v>
          </cell>
          <cell r="AN35" t="str">
            <v>23x1,0</v>
          </cell>
          <cell r="AO35">
            <v>0</v>
          </cell>
          <cell r="AP35">
            <v>0</v>
          </cell>
          <cell r="AQ35">
            <v>0</v>
          </cell>
          <cell r="AR35" t="str">
            <v>Кромка в колір</v>
          </cell>
          <cell r="AS35" t="str">
            <v>Кромка в колір</v>
          </cell>
          <cell r="AT35" t="str">
            <v>GL-807</v>
          </cell>
          <cell r="AU35">
            <v>0</v>
          </cell>
          <cell r="AV35" t="str">
            <v>GL-807</v>
          </cell>
          <cell r="AW35" t="str">
            <v>Кромка Нестандарт</v>
          </cell>
          <cell r="AX35" t="str">
            <v>Кромка Нестандарт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 t="str">
            <v>РО127643   </v>
          </cell>
          <cell r="BH35">
            <v>0</v>
          </cell>
        </row>
        <row r="36">
          <cell r="G36" t="str">
            <v>GL-808U CS лофт 20  MDF HС 808U в колір* FD</v>
          </cell>
          <cell r="H36" t="str">
            <v>Фасад Crystaline TopX1806 високоглянцевий GL-808U лофт, товщина 20 мм, основа - МДФ, зворотня сторона – високоміцне покриття  HС 808U в колір</v>
          </cell>
          <cell r="I36" t="str">
            <v>CS-GL808U- MDF-HC808U</v>
          </cell>
          <cell r="J36" t="str">
            <v>2.2.1.SE</v>
          </cell>
          <cell r="K36">
            <v>2946</v>
          </cell>
          <cell r="L36" t="str">
            <v>2.2.1.SE-FD</v>
          </cell>
          <cell r="M36">
            <v>7105</v>
          </cell>
          <cell r="N36" t="str">
            <v>Кромка в колір</v>
          </cell>
          <cell r="O36" t="str">
            <v>GL-808</v>
          </cell>
          <cell r="P36">
            <v>0</v>
          </cell>
          <cell r="Q36" t="str">
            <v>GL-808</v>
          </cell>
          <cell r="R36">
            <v>0</v>
          </cell>
          <cell r="S36" t="str">
            <v>Кромка Нестандарт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 t="str">
            <v>GL-808U</v>
          </cell>
          <cell r="AB36" t="str">
            <v>лофт</v>
          </cell>
          <cell r="AC36" t="str">
            <v>GL</v>
          </cell>
          <cell r="AD36">
            <v>32</v>
          </cell>
          <cell r="AE36">
            <v>32</v>
          </cell>
          <cell r="AF36">
            <v>0.84</v>
          </cell>
          <cell r="AG36">
            <v>0.81</v>
          </cell>
          <cell r="AH36">
            <v>0.84</v>
          </cell>
          <cell r="AI36">
            <v>0.81</v>
          </cell>
          <cell r="AJ36">
            <v>0</v>
          </cell>
          <cell r="AK36" t="str">
            <v>Crystaline</v>
          </cell>
          <cell r="AL36">
            <v>0</v>
          </cell>
          <cell r="AM36">
            <v>0</v>
          </cell>
          <cell r="AN36" t="str">
            <v>23x1,0</v>
          </cell>
          <cell r="AO36">
            <v>0</v>
          </cell>
          <cell r="AP36">
            <v>0</v>
          </cell>
          <cell r="AQ36">
            <v>0</v>
          </cell>
          <cell r="AR36" t="str">
            <v>Кромка в колір</v>
          </cell>
          <cell r="AS36" t="str">
            <v>Кромка в колір</v>
          </cell>
          <cell r="AT36" t="str">
            <v>GL-808</v>
          </cell>
          <cell r="AU36">
            <v>0</v>
          </cell>
          <cell r="AV36" t="str">
            <v>GL-808</v>
          </cell>
          <cell r="AW36" t="str">
            <v>Кромка Нестандарт</v>
          </cell>
          <cell r="AX36" t="str">
            <v>Кромка Нестандарт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 t="str">
            <v>РО127644   </v>
          </cell>
          <cell r="BH36">
            <v>0</v>
          </cell>
        </row>
        <row r="37">
          <cell r="G37" t="str">
            <v>GL-402U CS магічна м'ята 20  MDF HС 402U в колір* FD</v>
          </cell>
          <cell r="H37" t="str">
            <v>Фасад Crystaline TopX1807 високоглянцевий GL-402U магічна м'ята, товщина 20 мм, основа - МДФ, зворотня сторона – високоміцне покриття  HС 402U в колір</v>
          </cell>
          <cell r="I37" t="str">
            <v>CS-GL402U- MDF-HC402U</v>
          </cell>
          <cell r="J37" t="str">
            <v>2.2.1.SE</v>
          </cell>
          <cell r="K37">
            <v>2946</v>
          </cell>
          <cell r="L37" t="str">
            <v>2.2.1.SE-FD</v>
          </cell>
          <cell r="M37">
            <v>7105</v>
          </cell>
          <cell r="N37" t="str">
            <v>Кромка в колір</v>
          </cell>
          <cell r="O37" t="str">
            <v>GL-402</v>
          </cell>
          <cell r="P37">
            <v>0</v>
          </cell>
          <cell r="Q37" t="str">
            <v>GL-402</v>
          </cell>
          <cell r="R37">
            <v>0</v>
          </cell>
          <cell r="S37" t="str">
            <v>Кромка Нестандарт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 t="str">
            <v>GL-402U</v>
          </cell>
          <cell r="AB37" t="str">
            <v>магічна м'ята</v>
          </cell>
          <cell r="AC37" t="str">
            <v>GL</v>
          </cell>
          <cell r="AD37">
            <v>32</v>
          </cell>
          <cell r="AE37">
            <v>32</v>
          </cell>
          <cell r="AF37">
            <v>0.84</v>
          </cell>
          <cell r="AG37">
            <v>0.81</v>
          </cell>
          <cell r="AH37">
            <v>0.84</v>
          </cell>
          <cell r="AI37">
            <v>0.81</v>
          </cell>
          <cell r="AJ37">
            <v>0</v>
          </cell>
          <cell r="AK37" t="str">
            <v>Crystaline</v>
          </cell>
          <cell r="AL37">
            <v>0</v>
          </cell>
          <cell r="AM37">
            <v>0</v>
          </cell>
          <cell r="AN37" t="str">
            <v>23x1,0</v>
          </cell>
          <cell r="AO37">
            <v>0</v>
          </cell>
          <cell r="AP37">
            <v>0</v>
          </cell>
          <cell r="AQ37">
            <v>0</v>
          </cell>
          <cell r="AR37" t="str">
            <v>Кромка в колір</v>
          </cell>
          <cell r="AS37" t="str">
            <v>Кромка в колір</v>
          </cell>
          <cell r="AT37" t="str">
            <v>GL-402</v>
          </cell>
          <cell r="AU37">
            <v>0</v>
          </cell>
          <cell r="AV37" t="str">
            <v>GL-402</v>
          </cell>
          <cell r="AW37" t="str">
            <v>Кромка Нестандарт</v>
          </cell>
          <cell r="AX37" t="str">
            <v>Кромка Нестандарт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 t="str">
            <v>РО127645   </v>
          </cell>
          <cell r="BH37">
            <v>0</v>
          </cell>
        </row>
        <row r="38">
          <cell r="G38" t="str">
            <v>MT-002U CS біле сонце 20  MDF HС 002U в колір* FD</v>
          </cell>
          <cell r="H38" t="str">
            <v>Фасад Crystaline TopX1808 глибокий матовий MT-002U біле сонце, товщина 20 мм, основа - МДФ, зворотня сторона – високоміцне покриття  HС 002U в колір</v>
          </cell>
          <cell r="I38" t="str">
            <v>CS-MT002U- MDF-HC002U</v>
          </cell>
          <cell r="J38" t="str">
            <v>2.1.1.SE</v>
          </cell>
          <cell r="K38">
            <v>2946</v>
          </cell>
          <cell r="L38" t="str">
            <v>2.1.1.SE-FD</v>
          </cell>
          <cell r="M38">
            <v>7105</v>
          </cell>
          <cell r="N38" t="str">
            <v>Кромка в колір</v>
          </cell>
          <cell r="O38" t="str">
            <v>MT-002</v>
          </cell>
          <cell r="P38">
            <v>0</v>
          </cell>
          <cell r="Q38" t="str">
            <v>MT-002</v>
          </cell>
          <cell r="R38">
            <v>0</v>
          </cell>
          <cell r="S38" t="str">
            <v>Кромка Нестандарт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 t="str">
            <v>MT-002U</v>
          </cell>
          <cell r="AB38" t="str">
            <v>біле сонце</v>
          </cell>
          <cell r="AC38" t="str">
            <v>MT</v>
          </cell>
          <cell r="AD38">
            <v>32</v>
          </cell>
          <cell r="AE38">
            <v>32</v>
          </cell>
          <cell r="AF38">
            <v>0.84</v>
          </cell>
          <cell r="AG38">
            <v>0.81</v>
          </cell>
          <cell r="AH38">
            <v>0.47</v>
          </cell>
          <cell r="AI38">
            <v>0.81</v>
          </cell>
          <cell r="AJ38">
            <v>0</v>
          </cell>
          <cell r="AK38" t="str">
            <v>Crystaline</v>
          </cell>
          <cell r="AL38">
            <v>0</v>
          </cell>
          <cell r="AM38">
            <v>0</v>
          </cell>
          <cell r="AN38" t="str">
            <v>23x1,0</v>
          </cell>
          <cell r="AO38">
            <v>0</v>
          </cell>
          <cell r="AP38">
            <v>0</v>
          </cell>
          <cell r="AQ38">
            <v>0</v>
          </cell>
          <cell r="AR38" t="str">
            <v>Кромка в колір</v>
          </cell>
          <cell r="AS38" t="str">
            <v>Кромка в колір</v>
          </cell>
          <cell r="AT38" t="str">
            <v>MT-002</v>
          </cell>
          <cell r="AU38">
            <v>0</v>
          </cell>
          <cell r="AV38" t="str">
            <v>MT-002</v>
          </cell>
          <cell r="AW38" t="str">
            <v>Кромка Нестандарт</v>
          </cell>
          <cell r="AX38" t="str">
            <v>Кромка Нестандарт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 t="str">
            <v>РО127646   </v>
          </cell>
          <cell r="BH38">
            <v>0</v>
          </cell>
        </row>
        <row r="39">
          <cell r="G39" t="str">
            <v>MT-001U CS ультра білий 20  MDF HС 001U в колір* FD</v>
          </cell>
          <cell r="H39" t="str">
            <v>Фасад Crystaline TopX1809 глибокий матовий MT-001U ультра білий, товщина 20 мм, основа - МДФ, зворотня сторона – високоміцне покриття  HС 001U в колір</v>
          </cell>
          <cell r="I39" t="str">
            <v>CS-MT001U- MDF-HC001U</v>
          </cell>
          <cell r="J39" t="str">
            <v>2.1.1.SE</v>
          </cell>
          <cell r="K39">
            <v>2946</v>
          </cell>
          <cell r="L39" t="str">
            <v>2.1.1.SE-FD</v>
          </cell>
          <cell r="M39">
            <v>7105</v>
          </cell>
          <cell r="N39" t="str">
            <v>Кромка в колір</v>
          </cell>
          <cell r="O39" t="str">
            <v>MT-001</v>
          </cell>
          <cell r="P39">
            <v>0</v>
          </cell>
          <cell r="Q39" t="str">
            <v>MT-001</v>
          </cell>
          <cell r="R39">
            <v>0</v>
          </cell>
          <cell r="S39" t="str">
            <v>Кромка Нестандарт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 t="str">
            <v>MT-001U</v>
          </cell>
          <cell r="AB39" t="str">
            <v>ультра білий</v>
          </cell>
          <cell r="AC39" t="str">
            <v>MT</v>
          </cell>
          <cell r="AD39">
            <v>32</v>
          </cell>
          <cell r="AE39">
            <v>32</v>
          </cell>
          <cell r="AF39">
            <v>0.84</v>
          </cell>
          <cell r="AG39">
            <v>0.81</v>
          </cell>
          <cell r="AH39">
            <v>0.47</v>
          </cell>
          <cell r="AI39">
            <v>0.81</v>
          </cell>
          <cell r="AJ39">
            <v>0</v>
          </cell>
          <cell r="AK39" t="str">
            <v>Crystaline</v>
          </cell>
          <cell r="AL39">
            <v>0</v>
          </cell>
          <cell r="AM39">
            <v>0</v>
          </cell>
          <cell r="AN39" t="str">
            <v>23x1,0</v>
          </cell>
          <cell r="AO39">
            <v>0</v>
          </cell>
          <cell r="AP39">
            <v>0</v>
          </cell>
          <cell r="AQ39">
            <v>0</v>
          </cell>
          <cell r="AR39" t="str">
            <v>Кромка в колір</v>
          </cell>
          <cell r="AS39" t="str">
            <v>Кромка в колір</v>
          </cell>
          <cell r="AT39" t="str">
            <v>MT-001</v>
          </cell>
          <cell r="AU39">
            <v>0</v>
          </cell>
          <cell r="AV39" t="str">
            <v>MT-001</v>
          </cell>
          <cell r="AW39" t="str">
            <v>Кромка Нестандарт</v>
          </cell>
          <cell r="AX39" t="str">
            <v>Кромка Нестандарт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 t="str">
            <v>РО127647   </v>
          </cell>
          <cell r="BH39">
            <v>0</v>
          </cell>
        </row>
        <row r="40">
          <cell r="G40" t="str">
            <v>MT-000U CS біла ніч 20  MDF HС 000U в колір* FD</v>
          </cell>
          <cell r="H40" t="str">
            <v>Фасад Crystaline TopX1810 глибокий матовий MT-000U біла ніч, товщина 20 мм, основа - МДФ, зворотня сторона – високоміцне покриття  HС 000U в колір</v>
          </cell>
          <cell r="I40" t="str">
            <v>CS-MT000U- MDF-HC000U</v>
          </cell>
          <cell r="J40" t="str">
            <v>2.1.1.SE</v>
          </cell>
          <cell r="K40">
            <v>2946</v>
          </cell>
          <cell r="L40" t="str">
            <v>2.1.1.SE-FD</v>
          </cell>
          <cell r="M40">
            <v>7105</v>
          </cell>
          <cell r="N40" t="str">
            <v>Кромка в колір</v>
          </cell>
          <cell r="O40" t="str">
            <v>MT-000</v>
          </cell>
          <cell r="P40">
            <v>0</v>
          </cell>
          <cell r="Q40" t="str">
            <v>MT-000</v>
          </cell>
          <cell r="R40">
            <v>0</v>
          </cell>
          <cell r="S40" t="str">
            <v>Кромка Нестандарт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 t="str">
            <v>MT-000U</v>
          </cell>
          <cell r="AB40" t="str">
            <v>біла ніч</v>
          </cell>
          <cell r="AC40" t="str">
            <v>MT</v>
          </cell>
          <cell r="AD40">
            <v>32</v>
          </cell>
          <cell r="AE40">
            <v>32</v>
          </cell>
          <cell r="AF40">
            <v>0.84</v>
          </cell>
          <cell r="AG40">
            <v>0.81</v>
          </cell>
          <cell r="AH40">
            <v>0.47</v>
          </cell>
          <cell r="AI40">
            <v>0.81</v>
          </cell>
          <cell r="AJ40">
            <v>0</v>
          </cell>
          <cell r="AK40" t="str">
            <v>Crystaline</v>
          </cell>
          <cell r="AL40">
            <v>0</v>
          </cell>
          <cell r="AM40">
            <v>0</v>
          </cell>
          <cell r="AN40" t="str">
            <v>23x1,0</v>
          </cell>
          <cell r="AO40">
            <v>0</v>
          </cell>
          <cell r="AP40">
            <v>0</v>
          </cell>
          <cell r="AQ40">
            <v>0</v>
          </cell>
          <cell r="AR40" t="str">
            <v>Кромка в колір</v>
          </cell>
          <cell r="AS40" t="str">
            <v>Кромка в колір</v>
          </cell>
          <cell r="AT40" t="str">
            <v>MT-000</v>
          </cell>
          <cell r="AU40">
            <v>0</v>
          </cell>
          <cell r="AV40" t="str">
            <v>MT-000</v>
          </cell>
          <cell r="AW40" t="str">
            <v>Кромка Нестандарт</v>
          </cell>
          <cell r="AX40" t="str">
            <v>Кромка Нестандарт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 t="str">
            <v>РО127648   </v>
          </cell>
          <cell r="BH40">
            <v>0</v>
          </cell>
        </row>
        <row r="41">
          <cell r="G41" t="str">
            <v>MT-201U CS жасмин 20  MDF HС 201U в колір* FD</v>
          </cell>
          <cell r="H41" t="str">
            <v>Фасад Crystaline TopX1811 глибокий матовий MT-201U жасмин, товщина 20 мм, основа - МДФ, зворотня сторона – високоміцне покриття  HС 201U в колір</v>
          </cell>
          <cell r="I41" t="str">
            <v>CS-MT201U- MDF-HC201U</v>
          </cell>
          <cell r="J41" t="str">
            <v>2.1.1.SE</v>
          </cell>
          <cell r="K41">
            <v>2946</v>
          </cell>
          <cell r="L41" t="str">
            <v>2.1.1.SE-FD</v>
          </cell>
          <cell r="M41">
            <v>7105</v>
          </cell>
          <cell r="N41" t="str">
            <v>Кромка в колір</v>
          </cell>
          <cell r="O41" t="str">
            <v>MT-201</v>
          </cell>
          <cell r="P41">
            <v>0</v>
          </cell>
          <cell r="Q41" t="str">
            <v>MT-201</v>
          </cell>
          <cell r="R41">
            <v>0</v>
          </cell>
          <cell r="S41" t="str">
            <v>Кромка Нестандарт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 t="str">
            <v>MT-201U</v>
          </cell>
          <cell r="AB41" t="str">
            <v>жасмин</v>
          </cell>
          <cell r="AC41" t="str">
            <v>MT</v>
          </cell>
          <cell r="AD41">
            <v>32</v>
          </cell>
          <cell r="AE41">
            <v>32</v>
          </cell>
          <cell r="AF41">
            <v>0.84</v>
          </cell>
          <cell r="AG41">
            <v>0.81</v>
          </cell>
          <cell r="AH41">
            <v>0.47</v>
          </cell>
          <cell r="AI41">
            <v>0.81</v>
          </cell>
          <cell r="AJ41">
            <v>0</v>
          </cell>
          <cell r="AK41" t="str">
            <v>Crystaline</v>
          </cell>
          <cell r="AL41">
            <v>0</v>
          </cell>
          <cell r="AM41">
            <v>0</v>
          </cell>
          <cell r="AN41" t="str">
            <v>23x1,0</v>
          </cell>
          <cell r="AO41">
            <v>0</v>
          </cell>
          <cell r="AR41" t="str">
            <v>Кромка в колір</v>
          </cell>
          <cell r="AS41" t="str">
            <v>Кромка в колір</v>
          </cell>
          <cell r="AT41" t="str">
            <v>MT-201</v>
          </cell>
          <cell r="AU41">
            <v>0</v>
          </cell>
          <cell r="AV41" t="str">
            <v>MT-201</v>
          </cell>
          <cell r="AW41" t="str">
            <v>Кромка Нестандарт</v>
          </cell>
          <cell r="AX41" t="str">
            <v>Кромка Нестандарт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 t="str">
            <v>РО127649   </v>
          </cell>
        </row>
        <row r="42">
          <cell r="G42" t="str">
            <v>MT-802U CS сірий шовк 20  MDF HС 802U в колір* FD</v>
          </cell>
          <cell r="H42" t="str">
            <v>Фасад Crystaline TopX1812 глибокий матовий MT-802U сірий шовк, товщина 20 мм, основа - МДФ, зворотня сторона – високоміцне покриття  HС 802U в колір</v>
          </cell>
          <cell r="I42" t="str">
            <v>CS-MT802U- MDF-HC802U</v>
          </cell>
          <cell r="J42" t="str">
            <v>2.1.1.SE</v>
          </cell>
          <cell r="K42">
            <v>2946</v>
          </cell>
          <cell r="L42" t="str">
            <v>2.1.1.SE-FD</v>
          </cell>
          <cell r="M42">
            <v>7105</v>
          </cell>
          <cell r="N42" t="str">
            <v>Кромка в колір</v>
          </cell>
          <cell r="O42" t="str">
            <v>MT-802</v>
          </cell>
          <cell r="P42">
            <v>0</v>
          </cell>
          <cell r="Q42" t="str">
            <v>MT-802</v>
          </cell>
          <cell r="R42">
            <v>0</v>
          </cell>
          <cell r="S42" t="str">
            <v>Кромка Нестандарт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 t="str">
            <v>MT-802U</v>
          </cell>
          <cell r="AB42" t="str">
            <v>сірий шовк</v>
          </cell>
          <cell r="AC42" t="str">
            <v>MT</v>
          </cell>
          <cell r="AD42">
            <v>32</v>
          </cell>
          <cell r="AE42">
            <v>32</v>
          </cell>
          <cell r="AF42">
            <v>0.84</v>
          </cell>
          <cell r="AG42">
            <v>0.81</v>
          </cell>
          <cell r="AH42">
            <v>0.47</v>
          </cell>
          <cell r="AI42">
            <v>0.81</v>
          </cell>
          <cell r="AJ42">
            <v>0</v>
          </cell>
          <cell r="AK42" t="str">
            <v>Crystaline</v>
          </cell>
          <cell r="AL42">
            <v>0</v>
          </cell>
          <cell r="AM42">
            <v>0</v>
          </cell>
          <cell r="AN42" t="str">
            <v>23x1,0</v>
          </cell>
          <cell r="AO42">
            <v>0</v>
          </cell>
          <cell r="AR42" t="str">
            <v>Кромка в колір</v>
          </cell>
          <cell r="AS42" t="str">
            <v>Кромка в колір</v>
          </cell>
          <cell r="AT42" t="str">
            <v>MT-802</v>
          </cell>
          <cell r="AU42">
            <v>0</v>
          </cell>
          <cell r="AV42" t="str">
            <v>MT-802</v>
          </cell>
          <cell r="AW42" t="str">
            <v>Кромка Нестандарт</v>
          </cell>
          <cell r="AX42" t="str">
            <v>Кромка Нестандарт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 t="str">
            <v>РО127650   </v>
          </cell>
        </row>
        <row r="43">
          <cell r="G43" t="str">
            <v>MT-807U CS річкова галька 20  MDF HС 807U в колір* FD</v>
          </cell>
          <cell r="H43" t="str">
            <v>Фасад Crystaline TopX1813 глибокий матовий MT-807U річкова галька, товщина 20 мм, основа - МДФ, зворотня сторона – високоміцне покриття  HС 807U в колір</v>
          </cell>
          <cell r="I43" t="str">
            <v>CS-MT807U- MDF-HC807U</v>
          </cell>
          <cell r="J43" t="str">
            <v>2.1.1.SE</v>
          </cell>
          <cell r="K43">
            <v>2946</v>
          </cell>
          <cell r="L43" t="str">
            <v>2.1.1.SE-FD</v>
          </cell>
          <cell r="M43">
            <v>7105</v>
          </cell>
          <cell r="N43" t="str">
            <v>Кромка в колір</v>
          </cell>
          <cell r="O43" t="str">
            <v>MT-807</v>
          </cell>
          <cell r="P43">
            <v>0</v>
          </cell>
          <cell r="Q43" t="str">
            <v>MT-807</v>
          </cell>
          <cell r="R43">
            <v>0</v>
          </cell>
          <cell r="S43" t="str">
            <v>Кромка Нестандарт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 t="str">
            <v>MT-807U</v>
          </cell>
          <cell r="AB43" t="str">
            <v>річкова галька</v>
          </cell>
          <cell r="AC43" t="str">
            <v>MT</v>
          </cell>
          <cell r="AD43">
            <v>32</v>
          </cell>
          <cell r="AE43">
            <v>32</v>
          </cell>
          <cell r="AF43">
            <v>0.84</v>
          </cell>
          <cell r="AG43">
            <v>0.81</v>
          </cell>
          <cell r="AH43">
            <v>0.47</v>
          </cell>
          <cell r="AI43">
            <v>0.81</v>
          </cell>
          <cell r="AJ43">
            <v>0</v>
          </cell>
          <cell r="AK43" t="str">
            <v>Crystaline</v>
          </cell>
          <cell r="AL43">
            <v>0</v>
          </cell>
          <cell r="AM43">
            <v>0</v>
          </cell>
          <cell r="AN43" t="str">
            <v>23x1,0</v>
          </cell>
          <cell r="AO43">
            <v>0</v>
          </cell>
          <cell r="AR43" t="str">
            <v>Кромка в колір</v>
          </cell>
          <cell r="AS43" t="str">
            <v>Кромка в колір</v>
          </cell>
          <cell r="AT43" t="str">
            <v>MT-807</v>
          </cell>
          <cell r="AU43">
            <v>0</v>
          </cell>
          <cell r="AV43" t="str">
            <v>MT-807</v>
          </cell>
          <cell r="AW43" t="str">
            <v>Кромка Нестандарт</v>
          </cell>
          <cell r="AX43" t="str">
            <v>Кромка Нестандарт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 t="str">
            <v>РО127651   </v>
          </cell>
        </row>
        <row r="44">
          <cell r="G44" t="str">
            <v>MT-808U CS лофт 20  MDF HС 808U в колір* FD</v>
          </cell>
          <cell r="H44" t="str">
            <v>Фасад Crystaline TopX1814 глибокий матовий MT-808U лофт, товщина 20 мм, основа - МДФ, зворотня сторона – високоміцне покриття  HС 808U в колір</v>
          </cell>
          <cell r="I44" t="str">
            <v>CS-MT808U- MDF-HC808U</v>
          </cell>
          <cell r="J44" t="str">
            <v>2.1.1.SE</v>
          </cell>
          <cell r="K44">
            <v>2946</v>
          </cell>
          <cell r="L44" t="str">
            <v>2.1.1.SE-FD</v>
          </cell>
          <cell r="M44">
            <v>7105</v>
          </cell>
          <cell r="N44" t="str">
            <v>Кромка в колір</v>
          </cell>
          <cell r="O44" t="str">
            <v>MT-808</v>
          </cell>
          <cell r="P44">
            <v>0</v>
          </cell>
          <cell r="Q44" t="str">
            <v>MT-808</v>
          </cell>
          <cell r="R44">
            <v>0</v>
          </cell>
          <cell r="S44" t="str">
            <v>Кромка Нестандарт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 t="str">
            <v>MT-808U</v>
          </cell>
          <cell r="AB44" t="str">
            <v>лофт</v>
          </cell>
          <cell r="AC44" t="str">
            <v>MT</v>
          </cell>
          <cell r="AD44">
            <v>32</v>
          </cell>
          <cell r="AE44">
            <v>32</v>
          </cell>
          <cell r="AF44">
            <v>0.84</v>
          </cell>
          <cell r="AG44">
            <v>0.81</v>
          </cell>
          <cell r="AH44">
            <v>0.47</v>
          </cell>
          <cell r="AI44">
            <v>0.81</v>
          </cell>
          <cell r="AJ44">
            <v>0</v>
          </cell>
          <cell r="AK44" t="str">
            <v>Crystaline</v>
          </cell>
          <cell r="AL44">
            <v>0</v>
          </cell>
          <cell r="AM44">
            <v>0</v>
          </cell>
          <cell r="AN44" t="str">
            <v>23x1,0</v>
          </cell>
          <cell r="AO44">
            <v>0</v>
          </cell>
          <cell r="AP44">
            <v>0</v>
          </cell>
          <cell r="AQ44">
            <v>0</v>
          </cell>
          <cell r="AR44" t="str">
            <v>Кромка в колір</v>
          </cell>
          <cell r="AS44" t="str">
            <v>Кромка в колір</v>
          </cell>
          <cell r="AT44" t="str">
            <v>MT-808</v>
          </cell>
          <cell r="AU44">
            <v>0</v>
          </cell>
          <cell r="AV44" t="str">
            <v>MT-808</v>
          </cell>
          <cell r="AW44" t="str">
            <v>Кромка Нестандарт</v>
          </cell>
          <cell r="AX44" t="str">
            <v>Кромка Нестандарт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 t="str">
            <v>РО127652   </v>
          </cell>
          <cell r="BH44">
            <v>0</v>
          </cell>
        </row>
        <row r="45">
          <cell r="G45" t="str">
            <v>MT-402U CS магічна м'ята 20  MDF HС 402U в колір* FD</v>
          </cell>
          <cell r="H45" t="str">
            <v>Фасад Crystaline TopX1815 глибокий матовий MT-402U магічна м'ята, товщина 20 мм, основа - МДФ, зворотня сторона – високоміцне покриття  HС 402U в колір</v>
          </cell>
          <cell r="I45" t="str">
            <v>CS-MT402U- MDF-HC402U</v>
          </cell>
          <cell r="J45" t="str">
            <v>2.1.1.SE</v>
          </cell>
          <cell r="K45">
            <v>2946</v>
          </cell>
          <cell r="L45" t="str">
            <v>2.1.1.SE-FD</v>
          </cell>
          <cell r="M45">
            <v>7105</v>
          </cell>
          <cell r="N45" t="str">
            <v>Кромка в колір</v>
          </cell>
          <cell r="O45" t="str">
            <v>MT-402</v>
          </cell>
          <cell r="P45">
            <v>0</v>
          </cell>
          <cell r="Q45" t="str">
            <v>MT-402</v>
          </cell>
          <cell r="R45">
            <v>0</v>
          </cell>
          <cell r="S45" t="str">
            <v>Кромка Нестандарт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 t="str">
            <v>MT-402U</v>
          </cell>
          <cell r="AB45" t="str">
            <v>магічна м'ята</v>
          </cell>
          <cell r="AC45" t="str">
            <v>MT</v>
          </cell>
          <cell r="AD45">
            <v>32</v>
          </cell>
          <cell r="AE45">
            <v>32</v>
          </cell>
          <cell r="AF45">
            <v>0.84</v>
          </cell>
          <cell r="AG45">
            <v>0.81</v>
          </cell>
          <cell r="AH45">
            <v>0.47</v>
          </cell>
          <cell r="AI45">
            <v>0.81</v>
          </cell>
          <cell r="AJ45">
            <v>0</v>
          </cell>
          <cell r="AK45" t="str">
            <v>Crystaline</v>
          </cell>
          <cell r="AL45">
            <v>0</v>
          </cell>
          <cell r="AM45">
            <v>0</v>
          </cell>
          <cell r="AN45" t="str">
            <v>23x1</v>
          </cell>
          <cell r="AO45">
            <v>0</v>
          </cell>
          <cell r="AP45">
            <v>0</v>
          </cell>
          <cell r="AQ45">
            <v>0</v>
          </cell>
          <cell r="AR45" t="str">
            <v>Кромка в колір</v>
          </cell>
          <cell r="AS45" t="str">
            <v>Кромка в колір</v>
          </cell>
          <cell r="AT45" t="str">
            <v>MT-402</v>
          </cell>
          <cell r="AU45">
            <v>0</v>
          </cell>
          <cell r="AV45" t="str">
            <v>MT-402</v>
          </cell>
          <cell r="AW45" t="str">
            <v>Кромка Нестандарт</v>
          </cell>
          <cell r="AX45" t="str">
            <v>Кромка Нестандарт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 t="str">
            <v>РО127653   </v>
          </cell>
          <cell r="BH45">
            <v>0</v>
          </cell>
        </row>
        <row r="46">
          <cell r="G46" t="str">
            <v>GL-301U AS камяна троянда 18,4 MDF HS 000U білий *FD</v>
          </cell>
          <cell r="H46" t="str">
            <v>Фасад Акрил TopX1800 високоглянцевий GL-301U кам'яна троянда, товщина 18,4 мм, основа - МДФ, зворотня сторона – високоміцне покриття  HS 000U біле</v>
          </cell>
          <cell r="I46" t="str">
            <v>AS-GL301U- MDF-HS000U</v>
          </cell>
          <cell r="J46" t="str">
            <v>1.2.1.SE</v>
          </cell>
          <cell r="K46">
            <v>1338</v>
          </cell>
          <cell r="L46" t="str">
            <v>1.2.1.SE-FD</v>
          </cell>
          <cell r="M46">
            <v>4414</v>
          </cell>
          <cell r="N46" t="str">
            <v>Кромка в колір</v>
          </cell>
          <cell r="O46" t="str">
            <v>GL-301</v>
          </cell>
          <cell r="P46">
            <v>0</v>
          </cell>
          <cell r="Q46" t="str">
            <v>GL-301</v>
          </cell>
          <cell r="R46">
            <v>0</v>
          </cell>
          <cell r="S46" t="str">
            <v>Кромка Нестандарт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 t="str">
            <v>GL-301U</v>
          </cell>
          <cell r="AB46" t="str">
            <v>кам'яна троянда (Б)</v>
          </cell>
          <cell r="AC46" t="str">
            <v>GL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 t="str">
            <v>Acryl</v>
          </cell>
          <cell r="AL46">
            <v>0</v>
          </cell>
          <cell r="AM46">
            <v>0</v>
          </cell>
          <cell r="AN46" t="str">
            <v>23x1,0</v>
          </cell>
          <cell r="AO46">
            <v>0</v>
          </cell>
          <cell r="AP46">
            <v>0</v>
          </cell>
          <cell r="AQ46">
            <v>0</v>
          </cell>
          <cell r="AR46" t="str">
            <v>Кромка в колір</v>
          </cell>
          <cell r="AS46" t="str">
            <v>Кромка в колір</v>
          </cell>
          <cell r="AT46" t="str">
            <v>GL-301</v>
          </cell>
          <cell r="AU46">
            <v>0</v>
          </cell>
          <cell r="AV46" t="str">
            <v>GL-301</v>
          </cell>
          <cell r="AW46" t="str">
            <v>Кромка Нестандарт</v>
          </cell>
          <cell r="AX46" t="str">
            <v>Кромка Нестандарт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 t="str">
            <v>РО128665   </v>
          </cell>
          <cell r="BH46">
            <v>0</v>
          </cell>
        </row>
        <row r="47">
          <cell r="G47" t="str">
            <v>GL-302U AS сапфір 18,4 MDF HS 000U білий *FD</v>
          </cell>
          <cell r="H47" t="str">
            <v>Фасад Акрил TopX1800 високоглянцевий GL-302U сапфір, товщина 18,4 мм, основа - МДФ, зворотня сторона – високоміцне покриття  HS 000U біле</v>
          </cell>
          <cell r="I47" t="str">
            <v>AS-GL302U- MDF-HS000U</v>
          </cell>
          <cell r="J47" t="str">
            <v>1.2.1.SE</v>
          </cell>
          <cell r="K47">
            <v>1338</v>
          </cell>
          <cell r="L47" t="str">
            <v>1.2.1.SE-FD</v>
          </cell>
          <cell r="M47">
            <v>4531</v>
          </cell>
          <cell r="N47" t="str">
            <v>Кромка в колір</v>
          </cell>
          <cell r="O47" t="str">
            <v>GL-302</v>
          </cell>
          <cell r="P47">
            <v>0</v>
          </cell>
          <cell r="Q47" t="str">
            <v>GL-302</v>
          </cell>
          <cell r="R47">
            <v>0</v>
          </cell>
          <cell r="S47" t="str">
            <v>Кромка Нестандарт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 t="str">
            <v>GL-302U</v>
          </cell>
          <cell r="AB47" t="str">
            <v>сапфір (Б)</v>
          </cell>
          <cell r="AC47" t="str">
            <v>GL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 t="str">
            <v>Acryl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 t="str">
            <v>Кромка в колір</v>
          </cell>
          <cell r="AS47" t="str">
            <v>Кромка в колір</v>
          </cell>
          <cell r="AT47" t="str">
            <v>GL-302</v>
          </cell>
          <cell r="AU47">
            <v>0</v>
          </cell>
          <cell r="AV47" t="str">
            <v>GL-302</v>
          </cell>
          <cell r="AW47" t="str">
            <v>Кромка Нестандарт</v>
          </cell>
          <cell r="AX47" t="str">
            <v>Кромка Нестандарт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 t="str">
            <v>РО154628   </v>
          </cell>
          <cell r="BH47">
            <v>0</v>
          </cell>
        </row>
        <row r="48">
          <cell r="G48" t="str">
            <v>GL-403U AS небесний оксамит 18,4 MDF HS 000U білий *FD</v>
          </cell>
          <cell r="H48" t="str">
            <v>Фасад Акрил TopX1800 високоглянцевий GL-403U небесний оксамит, товщина 18,4 мм, основа - МДФ, зворотня сторона – високоміцне покриття  HS 000U біле</v>
          </cell>
          <cell r="I48" t="str">
            <v>AS-GL403U- MDF-HS000U</v>
          </cell>
          <cell r="J48" t="str">
            <v>1.2.1.SE</v>
          </cell>
          <cell r="K48">
            <v>1338</v>
          </cell>
          <cell r="L48" t="str">
            <v>1.2.1.SE-FD</v>
          </cell>
          <cell r="M48">
            <v>4414</v>
          </cell>
          <cell r="N48" t="str">
            <v>Кромка в колір</v>
          </cell>
          <cell r="O48" t="str">
            <v>GL-403</v>
          </cell>
          <cell r="P48">
            <v>0</v>
          </cell>
          <cell r="Q48" t="str">
            <v>GL-403</v>
          </cell>
          <cell r="R48">
            <v>0</v>
          </cell>
          <cell r="S48" t="str">
            <v>Кромка Нестандарт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 t="str">
            <v>GL-403U</v>
          </cell>
          <cell r="AB48" t="str">
            <v>небесний оксамит (Б)</v>
          </cell>
          <cell r="AC48" t="str">
            <v>GL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 t="str">
            <v>Acryl</v>
          </cell>
          <cell r="AL48">
            <v>0</v>
          </cell>
          <cell r="AM48">
            <v>0</v>
          </cell>
          <cell r="AN48" t="str">
            <v>23x1,0</v>
          </cell>
          <cell r="AO48">
            <v>0</v>
          </cell>
          <cell r="AP48">
            <v>0</v>
          </cell>
          <cell r="AQ48">
            <v>0</v>
          </cell>
          <cell r="AR48" t="str">
            <v>Кромка в колір</v>
          </cell>
          <cell r="AS48" t="str">
            <v>Кромка в колір</v>
          </cell>
          <cell r="AT48" t="str">
            <v>GL-403</v>
          </cell>
          <cell r="AU48">
            <v>0</v>
          </cell>
          <cell r="AV48" t="str">
            <v>GL-403</v>
          </cell>
          <cell r="AW48" t="str">
            <v>Кромка Нестандарт</v>
          </cell>
          <cell r="AX48" t="str">
            <v>Кромка Нестандарт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 t="str">
            <v>РО128666   </v>
          </cell>
          <cell r="BH48">
            <v>0</v>
          </cell>
        </row>
        <row r="49">
          <cell r="G49" t="str">
            <v>MM-203U AS бронза 18,4 MDF HS 000U білий *FD</v>
          </cell>
          <cell r="H49" t="str">
            <v>Фасад Акрил TopX1800 високоглянцевий металік MM-203U бронза, товщина 18,4 мм, основа - МДФ, зворотня сторона – високоміцне покриття  HS 000U біле</v>
          </cell>
          <cell r="I49" t="str">
            <v>AS-MM203U- MDF-HS000U</v>
          </cell>
          <cell r="J49" t="str">
            <v>1.3.1.SE</v>
          </cell>
          <cell r="K49">
            <v>1488</v>
          </cell>
          <cell r="L49" t="str">
            <v>1.3.1.SE-FD</v>
          </cell>
          <cell r="M49">
            <v>4931</v>
          </cell>
          <cell r="N49" t="str">
            <v>Кромка в колір</v>
          </cell>
          <cell r="O49" t="str">
            <v>MM-203</v>
          </cell>
          <cell r="P49">
            <v>0</v>
          </cell>
          <cell r="Q49" t="str">
            <v>MM-203</v>
          </cell>
          <cell r="R49">
            <v>0</v>
          </cell>
          <cell r="S49" t="str">
            <v>Кромка Нестандарт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 t="str">
            <v>MM-203U</v>
          </cell>
          <cell r="AB49" t="str">
            <v>бронза (Б)</v>
          </cell>
          <cell r="AC49" t="str">
            <v>MM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 t="str">
            <v>Acryl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 t="str">
            <v>Кромка в колір</v>
          </cell>
          <cell r="AS49" t="str">
            <v>Кромка в колір</v>
          </cell>
          <cell r="AT49" t="str">
            <v>MM-203</v>
          </cell>
          <cell r="AU49">
            <v>0</v>
          </cell>
          <cell r="AV49" t="str">
            <v>MM-203</v>
          </cell>
          <cell r="AW49" t="str">
            <v>Кромка Нестандарт</v>
          </cell>
          <cell r="AX49" t="str">
            <v>Кромка Нестандарт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 t="str">
            <v>РО128667   </v>
          </cell>
          <cell r="BH49">
            <v>0</v>
          </cell>
        </row>
        <row r="50">
          <cell r="G50" t="str">
            <v>MM-806U AS чорна перлина 18,4 MDF HS 000U білий *FD</v>
          </cell>
          <cell r="H50" t="str">
            <v>Фасад Акрил TopX1800 глибокий матовий металік MM-806U чорна перлина, товщина 18,4 мм, основа - МДФ, зворотня сторона – високоміцне покриття  HS 000U біле</v>
          </cell>
          <cell r="I50" t="str">
            <v>AS-MM806U- MDF-HS000U</v>
          </cell>
          <cell r="J50" t="str">
            <v>1.3.1.SE</v>
          </cell>
          <cell r="K50">
            <v>1488</v>
          </cell>
          <cell r="L50" t="str">
            <v>1.3.1.SE-FD</v>
          </cell>
          <cell r="M50">
            <v>4931</v>
          </cell>
          <cell r="N50" t="str">
            <v>Кромка в колір</v>
          </cell>
          <cell r="O50" t="str">
            <v>MM-806</v>
          </cell>
          <cell r="P50">
            <v>0</v>
          </cell>
          <cell r="Q50" t="str">
            <v>MM-806</v>
          </cell>
          <cell r="R50">
            <v>0</v>
          </cell>
          <cell r="S50" t="str">
            <v>Кромка Нестандарт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 t="str">
            <v>MM-806U</v>
          </cell>
          <cell r="AB50" t="str">
            <v>чорна перлина (Б)</v>
          </cell>
          <cell r="AC50" t="str">
            <v>MM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 t="str">
            <v>Acryl</v>
          </cell>
          <cell r="AL50">
            <v>0</v>
          </cell>
          <cell r="AM50">
            <v>0</v>
          </cell>
          <cell r="AN50" t="str">
            <v>23x1,0</v>
          </cell>
          <cell r="AO50">
            <v>0</v>
          </cell>
          <cell r="AP50">
            <v>0</v>
          </cell>
          <cell r="AQ50">
            <v>0</v>
          </cell>
          <cell r="AR50" t="str">
            <v>Кромка в колір</v>
          </cell>
          <cell r="AS50" t="str">
            <v>Кромка в колір</v>
          </cell>
          <cell r="AT50" t="str">
            <v>MM-806</v>
          </cell>
          <cell r="AU50">
            <v>0</v>
          </cell>
          <cell r="AV50" t="str">
            <v>MM-806</v>
          </cell>
          <cell r="AW50" t="str">
            <v>Кромка Нестандарт</v>
          </cell>
          <cell r="AX50" t="str">
            <v>Кромка Нестандарт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 t="str">
            <v>РО128668   </v>
          </cell>
          <cell r="BH50">
            <v>0</v>
          </cell>
        </row>
        <row r="51">
          <cell r="G51" t="str">
            <v>MM-204U AS бронза 18,4 MDF HS 000U білий *FD</v>
          </cell>
          <cell r="H51" t="str">
            <v>Фасад Акрил TopX1800 глибокий матовий металік MM-204U бронза, товщина 18,4 мм, основа - МДФ, зворотня сторона – високоміцне покриття  HS 000U біле</v>
          </cell>
          <cell r="I51" t="str">
            <v>AS-MM204U- MDF-HS000U</v>
          </cell>
          <cell r="J51" t="str">
            <v>1.3.1.SE</v>
          </cell>
          <cell r="K51">
            <v>1488</v>
          </cell>
          <cell r="L51" t="str">
            <v>1.3.1.SE-FD</v>
          </cell>
          <cell r="M51">
            <v>4931</v>
          </cell>
          <cell r="N51" t="str">
            <v>Кромка в колір</v>
          </cell>
          <cell r="O51" t="str">
            <v>MM-204</v>
          </cell>
          <cell r="P51">
            <v>0</v>
          </cell>
          <cell r="Q51" t="str">
            <v>MM-204</v>
          </cell>
          <cell r="R51">
            <v>0</v>
          </cell>
          <cell r="S51" t="str">
            <v>Кромка Нестандарт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 t="str">
            <v>MM-204U</v>
          </cell>
          <cell r="AB51" t="str">
            <v>бронза (Б)</v>
          </cell>
          <cell r="AC51" t="str">
            <v>MM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 t="str">
            <v>Acryl</v>
          </cell>
          <cell r="AL51">
            <v>0</v>
          </cell>
          <cell r="AM51">
            <v>0</v>
          </cell>
          <cell r="AN51" t="str">
            <v>23x1,0</v>
          </cell>
          <cell r="AO51">
            <v>0</v>
          </cell>
          <cell r="AR51" t="str">
            <v>Кромка в колір</v>
          </cell>
          <cell r="AS51" t="str">
            <v>Кромка в колір</v>
          </cell>
          <cell r="AT51" t="str">
            <v>MM-204</v>
          </cell>
          <cell r="AU51">
            <v>0</v>
          </cell>
          <cell r="AV51" t="str">
            <v>MM-204</v>
          </cell>
          <cell r="AW51" t="str">
            <v>Кромка Нестандарт</v>
          </cell>
          <cell r="AX51" t="str">
            <v>Кромка Нестандарт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 t="str">
            <v>РО137254   </v>
          </cell>
        </row>
        <row r="52">
          <cell r="G52" t="str">
            <v>MT-AF-000U AS біла ніч 18,4  MDF HS 000U біле* FD</v>
          </cell>
          <cell r="H52" t="str">
            <v>Фасад Акрил TopX1800 глибокий матовий MT-AF-000U біла ніч, товщина 18,4 мм, основа - МДФ, зворотня сторона – високоміцне покриття  HS 000U біле</v>
          </cell>
          <cell r="I52" t="str">
            <v>AS-MT-AF000U- MDF-HS000U</v>
          </cell>
          <cell r="J52" t="str">
            <v>1.1.1.SE</v>
          </cell>
          <cell r="K52">
            <v>1302</v>
          </cell>
          <cell r="L52" t="str">
            <v>1.1.1.SE-FD</v>
          </cell>
          <cell r="M52">
            <v>4300</v>
          </cell>
          <cell r="N52" t="str">
            <v>Кромка в колір</v>
          </cell>
          <cell r="O52" t="str">
            <v>MT-AF-000</v>
          </cell>
          <cell r="P52">
            <v>0</v>
          </cell>
          <cell r="Q52" t="str">
            <v>MT-AF-000</v>
          </cell>
          <cell r="R52">
            <v>0</v>
          </cell>
          <cell r="S52" t="str">
            <v>Кромка Нестандарт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 t="str">
            <v>MT-AF-000U</v>
          </cell>
          <cell r="AB52" t="str">
            <v>біла ніч</v>
          </cell>
          <cell r="AC52" t="str">
            <v>MT-AF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 t="str">
            <v>Acryl</v>
          </cell>
          <cell r="AL52">
            <v>0</v>
          </cell>
          <cell r="AM52">
            <v>0</v>
          </cell>
          <cell r="AN52" t="str">
            <v>23x1,0</v>
          </cell>
          <cell r="AO52">
            <v>0</v>
          </cell>
          <cell r="AR52" t="str">
            <v>Кромка в колір</v>
          </cell>
          <cell r="AS52" t="str">
            <v>Кромка в колір</v>
          </cell>
          <cell r="AT52" t="str">
            <v>MT-AF-000</v>
          </cell>
          <cell r="AU52">
            <v>0</v>
          </cell>
          <cell r="AV52" t="str">
            <v>MT-AF-000</v>
          </cell>
          <cell r="AW52" t="str">
            <v>Кромка Нестандарт</v>
          </cell>
          <cell r="AX52" t="str">
            <v>Кромка Нестандарт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 t="str">
            <v>РО141539   </v>
          </cell>
        </row>
        <row r="53">
          <cell r="G53" t="str">
            <v>MT-AF-001U AS ультра білий 18,4  MDF HS 000U біле* FD</v>
          </cell>
          <cell r="H53" t="str">
            <v>Фасад Акрил TopX1800 глибокий матовий MT-AF-001U ультра білий, товщина 18,4 мм, основа - МДФ, зворотня сторона – високоміцне покриття  HS 000U біле</v>
          </cell>
          <cell r="I53" t="str">
            <v>AS-MT-AF001U- MDF-HS000U</v>
          </cell>
          <cell r="J53" t="str">
            <v>1.1.1.SE</v>
          </cell>
          <cell r="K53">
            <v>1302</v>
          </cell>
          <cell r="L53" t="str">
            <v>1.1.1.SE-FD</v>
          </cell>
          <cell r="M53">
            <v>4300</v>
          </cell>
          <cell r="N53" t="str">
            <v>Кромка в колір</v>
          </cell>
          <cell r="O53" t="str">
            <v>MT-AF-001</v>
          </cell>
          <cell r="P53">
            <v>0</v>
          </cell>
          <cell r="Q53" t="str">
            <v>MT-AF-001</v>
          </cell>
          <cell r="R53">
            <v>0</v>
          </cell>
          <cell r="S53" t="str">
            <v>Кромка Нестандарт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 t="str">
            <v>MT-AF-001U</v>
          </cell>
          <cell r="AB53" t="str">
            <v>ультра білий</v>
          </cell>
          <cell r="AC53" t="str">
            <v>MT-AF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 t="str">
            <v>Acryl</v>
          </cell>
          <cell r="AL53">
            <v>0</v>
          </cell>
          <cell r="AM53">
            <v>0</v>
          </cell>
          <cell r="AN53" t="str">
            <v>23x1,0</v>
          </cell>
          <cell r="AO53">
            <v>0</v>
          </cell>
          <cell r="AR53" t="str">
            <v>Кромка в колір</v>
          </cell>
          <cell r="AS53" t="str">
            <v>Кромка в колір</v>
          </cell>
          <cell r="AT53" t="str">
            <v>MT-AF-001</v>
          </cell>
          <cell r="AU53">
            <v>0</v>
          </cell>
          <cell r="AV53" t="str">
            <v>MT-AF-001</v>
          </cell>
          <cell r="AW53" t="str">
            <v>Кромка Нестандарт</v>
          </cell>
          <cell r="AX53" t="str">
            <v>Кромка Нестандарт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 t="str">
            <v>РО141538   </v>
          </cell>
        </row>
        <row r="54">
          <cell r="G54" t="str">
            <v>MT-AF-201U AS жасмин 18,4  MDF HS 000U біле* FD</v>
          </cell>
          <cell r="H54" t="str">
            <v>Фасад Акрил TopX1800 глибокий матовий MT-AF-201U жасмин, товщина 18,4 мм, основа - МДФ, зворотня сторона – високоміцне покриття  HS 000U біле</v>
          </cell>
          <cell r="I54" t="str">
            <v>AS-MT-AF201U- MDF-HS000U</v>
          </cell>
          <cell r="J54" t="str">
            <v>1.1.1.SE</v>
          </cell>
          <cell r="K54">
            <v>1302</v>
          </cell>
          <cell r="L54" t="str">
            <v>1.1.1.SE-FD</v>
          </cell>
          <cell r="M54">
            <v>4300</v>
          </cell>
          <cell r="N54" t="str">
            <v>Кромка в колір</v>
          </cell>
          <cell r="O54" t="str">
            <v>MT-AF-201</v>
          </cell>
          <cell r="P54">
            <v>0</v>
          </cell>
          <cell r="Q54" t="str">
            <v>MT-AF-201</v>
          </cell>
          <cell r="R54">
            <v>0</v>
          </cell>
          <cell r="S54" t="str">
            <v>Кромка Нестандарт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 t="str">
            <v>MT-AF-201U</v>
          </cell>
          <cell r="AB54" t="str">
            <v>жасмин</v>
          </cell>
          <cell r="AC54" t="str">
            <v>MT-AF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 t="str">
            <v>Acryl</v>
          </cell>
          <cell r="AL54">
            <v>0</v>
          </cell>
          <cell r="AM54">
            <v>0</v>
          </cell>
          <cell r="AN54" t="str">
            <v>23x1,0</v>
          </cell>
          <cell r="AO54">
            <v>0</v>
          </cell>
          <cell r="AR54" t="str">
            <v>Кромка в колір</v>
          </cell>
          <cell r="AS54" t="str">
            <v>Кромка в колір</v>
          </cell>
          <cell r="AT54" t="str">
            <v>MT-AF-201</v>
          </cell>
          <cell r="AU54">
            <v>0</v>
          </cell>
          <cell r="AV54" t="str">
            <v>MT-AF-201</v>
          </cell>
          <cell r="AW54" t="str">
            <v>Кромка Нестандарт</v>
          </cell>
          <cell r="AX54" t="str">
            <v>Кромка Нестандарт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 t="str">
            <v>РО141540   </v>
          </cell>
        </row>
        <row r="55">
          <cell r="G55" t="str">
            <v>MT-AF-202U AS мокко 18,4  MDF HS 000U біле* FD</v>
          </cell>
          <cell r="H55" t="str">
            <v>Фасад Акрил TopX1800 глибокий матовий MT-AF-202U мокко, товщина 18,4 мм, основа - МДФ, зворотня сторона – високоміцне покриття  HS 000U біле</v>
          </cell>
          <cell r="I55" t="str">
            <v>AS-MT-AF202U- MDF-HS000U</v>
          </cell>
          <cell r="J55" t="str">
            <v>1.1.1.SE</v>
          </cell>
          <cell r="K55">
            <v>1302</v>
          </cell>
          <cell r="L55" t="str">
            <v>1.1.1.SE-FD</v>
          </cell>
          <cell r="M55">
            <v>4300</v>
          </cell>
          <cell r="N55" t="str">
            <v>Кромка в колір</v>
          </cell>
          <cell r="O55" t="str">
            <v>MT-AF-202</v>
          </cell>
          <cell r="P55">
            <v>0</v>
          </cell>
          <cell r="Q55" t="str">
            <v>MT-AF-202</v>
          </cell>
          <cell r="R55">
            <v>0</v>
          </cell>
          <cell r="S55" t="str">
            <v>Кромка Нестандарт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 t="str">
            <v>MT-AF-202U</v>
          </cell>
          <cell r="AB55" t="str">
            <v>мокко</v>
          </cell>
          <cell r="AC55" t="str">
            <v>MT-AF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 t="str">
            <v>Acryl</v>
          </cell>
          <cell r="AL55">
            <v>0</v>
          </cell>
          <cell r="AM55">
            <v>0</v>
          </cell>
          <cell r="AN55" t="str">
            <v>23x1,0</v>
          </cell>
          <cell r="AO55">
            <v>0</v>
          </cell>
          <cell r="AR55" t="str">
            <v>Кромка в колір</v>
          </cell>
          <cell r="AS55" t="str">
            <v>Кромка в колір</v>
          </cell>
          <cell r="AT55" t="str">
            <v>MT-AF-202</v>
          </cell>
          <cell r="AU55">
            <v>0</v>
          </cell>
          <cell r="AV55" t="str">
            <v>MT-AF-202</v>
          </cell>
          <cell r="AW55" t="str">
            <v>Кромка Нестандарт</v>
          </cell>
          <cell r="AX55" t="str">
            <v>Кромка Нестандарт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 t="str">
            <v>РО141541   </v>
          </cell>
        </row>
        <row r="56">
          <cell r="G56" t="str">
            <v>MT-AF-802U AS сірий шовк 18,4  MDF HS 000U біле* FD</v>
          </cell>
          <cell r="H56" t="str">
            <v>Фасад Акрил TopX1800 глибокий матовий MT-AF-802U сірий шовк, товщина 18,4 мм, основа - МДФ, зворотня сторона – високоміцне покриття  HS 000U біле</v>
          </cell>
          <cell r="I56" t="str">
            <v>AS-MT-AF802U- MDF-HS000U</v>
          </cell>
          <cell r="J56" t="str">
            <v>1.1.1.SE</v>
          </cell>
          <cell r="K56">
            <v>1302</v>
          </cell>
          <cell r="L56" t="str">
            <v>1.1.1.SE-FD</v>
          </cell>
          <cell r="M56">
            <v>4300</v>
          </cell>
          <cell r="N56" t="str">
            <v>Кромка в колір</v>
          </cell>
          <cell r="O56" t="str">
            <v>MT-AF-802</v>
          </cell>
          <cell r="P56">
            <v>0</v>
          </cell>
          <cell r="Q56" t="str">
            <v>MT-AF-802</v>
          </cell>
          <cell r="R56">
            <v>0</v>
          </cell>
          <cell r="S56" t="str">
            <v>Кромка Нестандарт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 t="str">
            <v>MT-AF-802U</v>
          </cell>
          <cell r="AB56" t="str">
            <v>сірий шовк</v>
          </cell>
          <cell r="AC56" t="str">
            <v>MT-AF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 t="str">
            <v>Acryl</v>
          </cell>
          <cell r="AL56">
            <v>0</v>
          </cell>
          <cell r="AM56">
            <v>0</v>
          </cell>
          <cell r="AN56" t="str">
            <v>23x1,0</v>
          </cell>
          <cell r="AO56">
            <v>0</v>
          </cell>
          <cell r="AR56" t="str">
            <v>Кромка в колір</v>
          </cell>
          <cell r="AS56" t="str">
            <v>Кромка в колір</v>
          </cell>
          <cell r="AT56" t="str">
            <v>MT-AF-802</v>
          </cell>
          <cell r="AU56">
            <v>0</v>
          </cell>
          <cell r="AV56" t="str">
            <v>MT-AF-802</v>
          </cell>
          <cell r="AW56" t="str">
            <v>Кромка Нестандарт</v>
          </cell>
          <cell r="AX56" t="str">
            <v>Кромка Нестандарт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 t="str">
            <v>РО141542   </v>
          </cell>
        </row>
        <row r="57">
          <cell r="G57" t="str">
            <v>MT-AF-804U AS кварцевий 18,4  MDF HS 000U біле* FD</v>
          </cell>
          <cell r="H57" t="str">
            <v>Фасад Акрил TopX1800 глибокий матовий MT-AF-804U кварцевий, товщина 18,4 мм, основа - МДФ, зворотня сторона – високоміцне покриття  HS 000U біле</v>
          </cell>
          <cell r="I57" t="str">
            <v>AS-MT-AF804U- MDF-HS000U</v>
          </cell>
          <cell r="J57" t="str">
            <v>1.1.1.SE</v>
          </cell>
          <cell r="K57">
            <v>1302</v>
          </cell>
          <cell r="L57" t="str">
            <v>1.1.1.SE-FD</v>
          </cell>
          <cell r="M57">
            <v>4300</v>
          </cell>
          <cell r="N57" t="str">
            <v>Кромка в колір</v>
          </cell>
          <cell r="O57" t="str">
            <v>MT-AF-804</v>
          </cell>
          <cell r="P57">
            <v>0</v>
          </cell>
          <cell r="Q57" t="str">
            <v>MT-AF-804</v>
          </cell>
          <cell r="R57">
            <v>0</v>
          </cell>
          <cell r="S57" t="str">
            <v>Кромка Нестандарт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 t="str">
            <v>MT-AF-804U</v>
          </cell>
          <cell r="AB57" t="str">
            <v>кварцевий</v>
          </cell>
          <cell r="AC57" t="str">
            <v>MT-AF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 t="str">
            <v>Acryl</v>
          </cell>
          <cell r="AL57">
            <v>0</v>
          </cell>
          <cell r="AM57">
            <v>0</v>
          </cell>
          <cell r="AN57" t="str">
            <v>23x1,0</v>
          </cell>
          <cell r="AO57">
            <v>0</v>
          </cell>
          <cell r="AR57" t="str">
            <v>Кромка в колір</v>
          </cell>
          <cell r="AS57" t="str">
            <v>Кромка в колір</v>
          </cell>
          <cell r="AT57" t="str">
            <v>MT-AF-804</v>
          </cell>
          <cell r="AU57">
            <v>0</v>
          </cell>
          <cell r="AV57" t="str">
            <v>MT-AF-804</v>
          </cell>
          <cell r="AW57" t="str">
            <v>Кромка Нестандарт</v>
          </cell>
          <cell r="AX57" t="str">
            <v>Кромка Нестандарт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 t="str">
            <v>РО141543   </v>
          </cell>
        </row>
        <row r="58">
          <cell r="G58" t="str">
            <v>MT-AF-900U AS космос 18,4  MDF HS 900U чорне* FD</v>
          </cell>
          <cell r="H58" t="str">
            <v>Фасад Акрил TopX1800 глибокий матовий MT-AF-900U космос, товщина 18,4 мм, основа - МДФ, зворотня сторона – високоміцне покриття  HS 900U чорне</v>
          </cell>
          <cell r="I58" t="str">
            <v>AS-MT-AF900U- MDF-HS900U</v>
          </cell>
          <cell r="J58" t="str">
            <v>1.1.1.SE</v>
          </cell>
          <cell r="K58">
            <v>1302</v>
          </cell>
          <cell r="L58" t="str">
            <v>1.1.1.SE-FD</v>
          </cell>
          <cell r="M58">
            <v>4300</v>
          </cell>
          <cell r="N58" t="str">
            <v>Кромка в колір</v>
          </cell>
          <cell r="O58" t="str">
            <v>MT-AF-900</v>
          </cell>
          <cell r="P58">
            <v>0</v>
          </cell>
          <cell r="Q58" t="str">
            <v>MT-AF-900</v>
          </cell>
          <cell r="R58">
            <v>0</v>
          </cell>
          <cell r="S58" t="str">
            <v>Кромка Нестандарт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 t="str">
            <v>MT-AF-900U</v>
          </cell>
          <cell r="AB58" t="str">
            <v>космос (Ч)</v>
          </cell>
          <cell r="AC58" t="str">
            <v>MT-AF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 t="str">
            <v>Acryl</v>
          </cell>
          <cell r="AL58">
            <v>0</v>
          </cell>
          <cell r="AM58">
            <v>0</v>
          </cell>
          <cell r="AN58" t="str">
            <v>23x1,0</v>
          </cell>
          <cell r="AO58">
            <v>0</v>
          </cell>
          <cell r="AR58" t="str">
            <v>Кромка в колір</v>
          </cell>
          <cell r="AS58" t="str">
            <v>Кромка в колір</v>
          </cell>
          <cell r="AT58" t="str">
            <v>MT-AF-900</v>
          </cell>
          <cell r="AU58">
            <v>0</v>
          </cell>
          <cell r="AV58" t="str">
            <v>MT-AF-900</v>
          </cell>
          <cell r="AW58" t="str">
            <v>Кромка Нестандарт</v>
          </cell>
          <cell r="AX58" t="str">
            <v>Кромка Нестандарт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 t="str">
            <v>РО141544   </v>
          </cell>
        </row>
        <row r="59">
          <cell r="G59" t="str">
            <v>GL-0001U SL білий, 17,9 MDF Білий RAL 9016 *FD</v>
          </cell>
          <cell r="H59" t="str">
            <v>Фасад PVC глянцевий GL-0001U SL білий, товщина 17,9 мм, основа - МДФ, зворотня сторона – плівка PVC білий RAL 9016</v>
          </cell>
          <cell r="I59" t="str">
            <v>SL-GL0001U- MDF-RAL 9016</v>
          </cell>
          <cell r="J59" t="str">
            <v>1.2.1.SE</v>
          </cell>
          <cell r="K59">
            <v>762</v>
          </cell>
          <cell r="L59" t="str">
            <v>1.2.1.SE-FD</v>
          </cell>
          <cell r="M59">
            <v>2924</v>
          </cell>
          <cell r="N59" t="str">
            <v>Кромка в колір</v>
          </cell>
          <cell r="O59" t="str">
            <v>GL-0001</v>
          </cell>
          <cell r="P59" t="str">
            <v>GL-0001</v>
          </cell>
          <cell r="Q59" t="str">
            <v>GL-0001</v>
          </cell>
          <cell r="R59">
            <v>0</v>
          </cell>
          <cell r="S59" t="str">
            <v>Кромка Нестандарт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 t="str">
            <v>GL-0001U SL</v>
          </cell>
          <cell r="AB59" t="str">
            <v>білий</v>
          </cell>
          <cell r="AC59" t="str">
            <v>GL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 t="str">
            <v>Smartline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str">
            <v>Кромка в колір</v>
          </cell>
          <cell r="AS59" t="str">
            <v>Кромка в колір</v>
          </cell>
          <cell r="AT59" t="str">
            <v>GL-0001</v>
          </cell>
          <cell r="AU59" t="str">
            <v>GL-0001</v>
          </cell>
          <cell r="AV59" t="str">
            <v>GL-0001</v>
          </cell>
          <cell r="AW59" t="str">
            <v>Кромка Нестандарт</v>
          </cell>
          <cell r="AX59" t="str">
            <v>Кромка Нестандарт</v>
          </cell>
          <cell r="AY59">
            <v>0</v>
          </cell>
          <cell r="AZ59">
            <v>0</v>
          </cell>
          <cell r="BA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 t="str">
            <v>РО141456   </v>
          </cell>
        </row>
        <row r="60">
          <cell r="G60" t="str">
            <v>GL-0002U SL магнолія, 17,9 MDF Білий RAL 9016 *FD</v>
          </cell>
          <cell r="H60" t="str">
            <v>Фасад PVC глянцевий GL-0002U SL магнолія, товщина 17,9 мм, основа - МДФ, зворотня сторона – плівка PVC білий RAL 9016</v>
          </cell>
          <cell r="I60" t="str">
            <v>SL-GL0002U- MDF-RAL 9016</v>
          </cell>
          <cell r="J60" t="str">
            <v>1.2.1.SE</v>
          </cell>
          <cell r="K60">
            <v>762</v>
          </cell>
          <cell r="L60" t="str">
            <v>1.2.1.SE-FD</v>
          </cell>
          <cell r="M60">
            <v>2924</v>
          </cell>
          <cell r="N60" t="str">
            <v>Кромка в колір</v>
          </cell>
          <cell r="O60" t="str">
            <v>GL-0002</v>
          </cell>
          <cell r="P60">
            <v>0</v>
          </cell>
          <cell r="Q60" t="str">
            <v>GL-0002</v>
          </cell>
          <cell r="R60">
            <v>0</v>
          </cell>
          <cell r="S60" t="str">
            <v>Кромка Нестандарт</v>
          </cell>
          <cell r="T60">
            <v>0</v>
          </cell>
          <cell r="U60">
            <v>0</v>
          </cell>
          <cell r="V60">
            <v>0</v>
          </cell>
          <cell r="W60" t="str">
            <v>Кромка Нестандарт</v>
          </cell>
          <cell r="X60">
            <v>0</v>
          </cell>
          <cell r="Y60">
            <v>0</v>
          </cell>
          <cell r="Z60">
            <v>0</v>
          </cell>
          <cell r="AA60" t="str">
            <v>GL-0002U SL</v>
          </cell>
          <cell r="AB60" t="str">
            <v>магнолія</v>
          </cell>
          <cell r="AC60" t="str">
            <v>GL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 t="str">
            <v>Smartline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 t="str">
            <v>Кромка в колір</v>
          </cell>
          <cell r="AS60" t="str">
            <v>Кромка в колір</v>
          </cell>
          <cell r="AT60" t="str">
            <v>GL-0002</v>
          </cell>
          <cell r="AU60">
            <v>0</v>
          </cell>
          <cell r="AV60" t="str">
            <v>GL-0002</v>
          </cell>
          <cell r="AW60" t="str">
            <v>Кромка Нестандарт</v>
          </cell>
          <cell r="AX60" t="str">
            <v>Кромка Нестандарт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 t="str">
            <v>РО141457   </v>
          </cell>
        </row>
        <row r="61">
          <cell r="G61" t="str">
            <v>GL-0003U SL крижана кава, 17,9 MDF Білий RAL 9016 *FD</v>
          </cell>
          <cell r="H61" t="str">
            <v>Фасад PVC глянцева GL-0003U SL крижана кава, товщина 17,9 мм, основа - МДФ, зворотня сторона – плівка PVC білий RAL 9016</v>
          </cell>
          <cell r="I61" t="str">
            <v>SL-GL0003U- MDF-RAL 9016</v>
          </cell>
          <cell r="J61" t="str">
            <v>1.2.1.SE</v>
          </cell>
          <cell r="K61">
            <v>762</v>
          </cell>
          <cell r="L61" t="str">
            <v>1.2.1.SE-FD</v>
          </cell>
          <cell r="M61">
            <v>2924</v>
          </cell>
          <cell r="N61" t="str">
            <v>Кромка в колір</v>
          </cell>
          <cell r="O61" t="str">
            <v>GL-0003</v>
          </cell>
          <cell r="P61">
            <v>0</v>
          </cell>
          <cell r="Q61" t="str">
            <v>GL-0003</v>
          </cell>
          <cell r="R61">
            <v>0</v>
          </cell>
          <cell r="S61" t="str">
            <v>Кромка Нестандарт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 t="str">
            <v>GL-0003U SL</v>
          </cell>
          <cell r="AB61" t="str">
            <v>крижана кава</v>
          </cell>
          <cell r="AC61" t="str">
            <v>GL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 t="str">
            <v>Smartline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 t="str">
            <v>Кромка в колір</v>
          </cell>
          <cell r="AS61" t="str">
            <v>Кромка в колір</v>
          </cell>
          <cell r="AT61" t="str">
            <v>GL-0003</v>
          </cell>
          <cell r="AU61">
            <v>0</v>
          </cell>
          <cell r="AV61" t="str">
            <v>GL-0003</v>
          </cell>
          <cell r="AW61" t="str">
            <v>Кромка Нестандарт</v>
          </cell>
          <cell r="AX61" t="str">
            <v>Кромка Нестандарт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 t="str">
            <v>РО142029   </v>
          </cell>
        </row>
        <row r="62">
          <cell r="G62" t="str">
            <v>GL-0004U SL сірий дощ, 17,9 MDF Білий RAL 9016 *FD</v>
          </cell>
          <cell r="H62" t="str">
            <v>Фасад PVC глянцева GL-0004U SL сірий дощ, товщина 17,9 мм, основа - МДФ, зворотня сторона – плівка PVC білий RAL 9016</v>
          </cell>
          <cell r="I62" t="str">
            <v>SL-GL0004U- MDF-RAL 9016</v>
          </cell>
          <cell r="J62" t="str">
            <v>1.2.1.SE</v>
          </cell>
          <cell r="K62">
            <v>762</v>
          </cell>
          <cell r="L62" t="str">
            <v>1.2.1.SE-FD</v>
          </cell>
          <cell r="M62">
            <v>2924</v>
          </cell>
          <cell r="N62" t="str">
            <v>Кромка в колір</v>
          </cell>
          <cell r="O62" t="str">
            <v>GL-0004</v>
          </cell>
          <cell r="P62">
            <v>0</v>
          </cell>
          <cell r="Q62" t="str">
            <v>GL-0004</v>
          </cell>
          <cell r="R62">
            <v>0</v>
          </cell>
          <cell r="S62" t="str">
            <v>Кромка Нестандарт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GL-0004U SL</v>
          </cell>
          <cell r="AB62" t="str">
            <v>сірий дощ</v>
          </cell>
          <cell r="AC62" t="str">
            <v>GL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 t="str">
            <v>Smartline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 t="str">
            <v>Кромка в колір</v>
          </cell>
          <cell r="AS62" t="str">
            <v>Кромка в колір</v>
          </cell>
          <cell r="AT62" t="str">
            <v>GL-0004</v>
          </cell>
          <cell r="AU62">
            <v>0</v>
          </cell>
          <cell r="AV62" t="str">
            <v>GL-0004</v>
          </cell>
          <cell r="AW62" t="str">
            <v>Кромка Нестандарт</v>
          </cell>
          <cell r="AX62" t="str">
            <v>Кромка Нестандарт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 t="str">
            <v>РО142030   </v>
          </cell>
        </row>
        <row r="63">
          <cell r="G63" t="str">
            <v>MT-0001U SL білий, 17,9 MDF Білий RAL 9016 *FD</v>
          </cell>
          <cell r="H63" t="str">
            <v>Фасад PVC матовий MT-0001U SL білий, товщина 17,9 мм, основа - МДФ, зворотня сторона – плівка PVC білий RAL 9016</v>
          </cell>
          <cell r="I63" t="str">
            <v>SL-MT0001U- MDF-RAL 9016</v>
          </cell>
          <cell r="J63" t="str">
            <v>1.2.1.SE</v>
          </cell>
          <cell r="K63">
            <v>762</v>
          </cell>
          <cell r="L63" t="str">
            <v>1.2.1.SE-FD</v>
          </cell>
          <cell r="M63">
            <v>2924</v>
          </cell>
          <cell r="N63" t="str">
            <v>Кромка в колір</v>
          </cell>
          <cell r="O63" t="str">
            <v>MT-0001</v>
          </cell>
          <cell r="P63">
            <v>0</v>
          </cell>
          <cell r="Q63" t="str">
            <v>MT-0001</v>
          </cell>
          <cell r="R63">
            <v>0</v>
          </cell>
          <cell r="S63" t="str">
            <v>Кромка Нестандарт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 t="str">
            <v>MT-0001U SL</v>
          </cell>
          <cell r="AB63" t="str">
            <v>білий</v>
          </cell>
          <cell r="AC63" t="str">
            <v>MT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 t="str">
            <v>Smartline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 t="str">
            <v>Кромка в колір</v>
          </cell>
          <cell r="AS63" t="str">
            <v>Кромка в колір</v>
          </cell>
          <cell r="AT63" t="str">
            <v>MT-0001</v>
          </cell>
          <cell r="AU63">
            <v>0</v>
          </cell>
          <cell r="AV63" t="str">
            <v>MT-0001</v>
          </cell>
          <cell r="AW63" t="str">
            <v>Кромка Нестандарт</v>
          </cell>
          <cell r="AX63" t="str">
            <v>Кромка Нестандарт</v>
          </cell>
          <cell r="AY63">
            <v>0</v>
          </cell>
          <cell r="AZ63">
            <v>0</v>
          </cell>
          <cell r="BA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 t="str">
            <v>РО141458   </v>
          </cell>
        </row>
        <row r="64">
          <cell r="G64" t="str">
            <v>MT-0002U SL магнолія, 17,9 MDF Білий RAL 9016 *FD</v>
          </cell>
          <cell r="H64" t="str">
            <v>Фасад PVC матовий MT-0002U SL магнолія, товщина 17,9 мм, основа - МДФ, зворотня сторона – плівка PVC білий RAL 9016</v>
          </cell>
          <cell r="I64" t="str">
            <v>SL-MT0002U- MDF-RAL 9016</v>
          </cell>
          <cell r="J64" t="str">
            <v>1.2.1.SE</v>
          </cell>
          <cell r="K64">
            <v>762</v>
          </cell>
          <cell r="L64" t="str">
            <v>1.2.1.SE-FD</v>
          </cell>
          <cell r="M64">
            <v>2924</v>
          </cell>
          <cell r="N64" t="str">
            <v>Кромка в колір</v>
          </cell>
          <cell r="O64" t="str">
            <v>MT-0002</v>
          </cell>
          <cell r="P64">
            <v>0</v>
          </cell>
          <cell r="Q64" t="str">
            <v>MT-0002</v>
          </cell>
          <cell r="R64">
            <v>0</v>
          </cell>
          <cell r="S64" t="str">
            <v>Кромка Нестандарт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 t="str">
            <v>MT-0002U SL</v>
          </cell>
          <cell r="AB64" t="str">
            <v>магнолія</v>
          </cell>
          <cell r="AC64" t="str">
            <v>MT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 t="str">
            <v>Smartline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 t="str">
            <v>Кромка в колір</v>
          </cell>
          <cell r="AS64" t="str">
            <v>Кромка в колір</v>
          </cell>
          <cell r="AT64" t="str">
            <v>MT-0002</v>
          </cell>
          <cell r="AU64">
            <v>0</v>
          </cell>
          <cell r="AV64" t="str">
            <v>MT-0002</v>
          </cell>
          <cell r="AW64" t="str">
            <v>Кромка Нестандарт</v>
          </cell>
          <cell r="AX64" t="str">
            <v>Кромка Нестандарт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 t="str">
            <v>РО141459   </v>
          </cell>
        </row>
        <row r="65">
          <cell r="G65" t="str">
            <v>MT-0003U SL крижана кава, 17,9 MDF Білий RAL 9016 *FD</v>
          </cell>
          <cell r="H65" t="str">
            <v>Фасад PVC матовий MT-0003U SL крижана кава, товщина 17,9 мм, основа - МДФ, зворотня сторона – плівка PVC білий RAL 9016</v>
          </cell>
          <cell r="I65" t="str">
            <v>SL-MT0003U- MDF-RAL 9016</v>
          </cell>
          <cell r="J65" t="str">
            <v>1.2.1.SE</v>
          </cell>
          <cell r="K65">
            <v>762</v>
          </cell>
          <cell r="L65" t="str">
            <v>1.2.1.SE-FD</v>
          </cell>
          <cell r="M65">
            <v>2924</v>
          </cell>
          <cell r="N65" t="str">
            <v>Кромка в колір</v>
          </cell>
          <cell r="O65" t="str">
            <v>MT-0003</v>
          </cell>
          <cell r="P65">
            <v>0</v>
          </cell>
          <cell r="Q65" t="str">
            <v>MT-0003</v>
          </cell>
          <cell r="R65">
            <v>0</v>
          </cell>
          <cell r="S65" t="str">
            <v>Кромка Нестандарт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 t="str">
            <v>MT-0003U SL</v>
          </cell>
          <cell r="AB65" t="str">
            <v>крижана кава</v>
          </cell>
          <cell r="AC65" t="str">
            <v>MT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 t="str">
            <v>Smartline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 t="str">
            <v>Кромка в колір</v>
          </cell>
          <cell r="AS65" t="str">
            <v>Кромка в колір</v>
          </cell>
          <cell r="AT65" t="str">
            <v>MT-0003</v>
          </cell>
          <cell r="AU65">
            <v>0</v>
          </cell>
          <cell r="AV65" t="str">
            <v>MT-0003</v>
          </cell>
          <cell r="AW65" t="str">
            <v>Кромка Нестандарт</v>
          </cell>
          <cell r="AX65" t="str">
            <v>Кромка Нестандарт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 t="str">
            <v>РО141460   </v>
          </cell>
        </row>
        <row r="66">
          <cell r="G66" t="str">
            <v>MT-0004U SL сірий дощ, 17,9 MDF Білий RAL 9016 *FD</v>
          </cell>
          <cell r="H66" t="str">
            <v>Фасад PVC матова MT-0004U SL сірий дощ, товщина 17,9 мм, основа - МДФ, зворотня сторона – плівка PVC білий RAL 9016</v>
          </cell>
          <cell r="I66" t="str">
            <v>SL-MT0004U- MDF-RAL 9016</v>
          </cell>
          <cell r="J66" t="str">
            <v>1.2.1.SE</v>
          </cell>
          <cell r="K66">
            <v>762</v>
          </cell>
          <cell r="L66" t="str">
            <v>1.2.1.SE-FD</v>
          </cell>
          <cell r="M66">
            <v>2924</v>
          </cell>
          <cell r="N66" t="str">
            <v>Кромка в колір</v>
          </cell>
          <cell r="O66" t="str">
            <v>MT-0004</v>
          </cell>
          <cell r="P66">
            <v>0</v>
          </cell>
          <cell r="Q66" t="str">
            <v>MT-0004</v>
          </cell>
          <cell r="R66">
            <v>0</v>
          </cell>
          <cell r="S66" t="str">
            <v>Кромка Нестандарт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 t="str">
            <v>MT-0004U SL</v>
          </cell>
          <cell r="AB66" t="str">
            <v>сірий дощ</v>
          </cell>
          <cell r="AC66" t="str">
            <v>MT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 t="str">
            <v>Smartline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 t="str">
            <v>Кромка в колір</v>
          </cell>
          <cell r="AS66" t="str">
            <v>Кромка в колір</v>
          </cell>
          <cell r="AT66" t="str">
            <v>MT-0004</v>
          </cell>
          <cell r="AU66">
            <v>0</v>
          </cell>
          <cell r="AV66" t="str">
            <v>MT-0004</v>
          </cell>
          <cell r="AW66" t="str">
            <v>Кромка Нестандарт</v>
          </cell>
          <cell r="AX66" t="str">
            <v>Кромка Нестандарт</v>
          </cell>
          <cell r="AY66">
            <v>0</v>
          </cell>
          <cell r="AZ66">
            <v>0</v>
          </cell>
          <cell r="BA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 t="str">
            <v>РО142031   </v>
          </cell>
        </row>
        <row r="67">
          <cell r="G67" t="str">
            <v>FN021SL дуб карамель, 17,9 MDF Білий RAL 9016 *FD</v>
          </cell>
          <cell r="H67" t="str">
            <v>Фасад PVC матовий FN021SL дуб карамель, товщина 17,9 мм, основа - МДФ, зворотня сторона – плівка PVC білий RAL 9016</v>
          </cell>
          <cell r="I67" t="str">
            <v>SL-FN021SL- MDF-RAL 9016</v>
          </cell>
          <cell r="J67" t="str">
            <v>1.2.1.SE</v>
          </cell>
          <cell r="K67">
            <v>762</v>
          </cell>
          <cell r="L67" t="str">
            <v>1.2.1.SE-FD</v>
          </cell>
          <cell r="M67">
            <v>3012</v>
          </cell>
          <cell r="N67" t="str">
            <v>Кромка в колір</v>
          </cell>
          <cell r="O67" t="str">
            <v>FN021SL</v>
          </cell>
          <cell r="P67">
            <v>0</v>
          </cell>
          <cell r="Q67" t="str">
            <v>FN021SL</v>
          </cell>
          <cell r="R67">
            <v>0</v>
          </cell>
          <cell r="S67" t="str">
            <v>Кромка Нестандарт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 t="str">
            <v>FN021SL</v>
          </cell>
          <cell r="AB67" t="str">
            <v>дуб карамель</v>
          </cell>
          <cell r="AC67" t="str">
            <v>MTD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 t="str">
            <v>Smartline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 t="str">
            <v>Кромка в колір</v>
          </cell>
          <cell r="AS67" t="str">
            <v>Кромка в колір</v>
          </cell>
          <cell r="AT67" t="str">
            <v>FN021SL</v>
          </cell>
          <cell r="AU67">
            <v>0</v>
          </cell>
          <cell r="AV67" t="str">
            <v>FN021SL</v>
          </cell>
          <cell r="AW67" t="str">
            <v>Кромка Нестандарт</v>
          </cell>
          <cell r="AX67" t="str">
            <v>Кромка Нестандарт</v>
          </cell>
          <cell r="AY67">
            <v>0</v>
          </cell>
          <cell r="AZ67">
            <v>0</v>
          </cell>
          <cell r="BA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 t="str">
            <v>РО155676   </v>
          </cell>
        </row>
        <row r="68">
          <cell r="G68" t="str">
            <v>FN051SL вогняний бетон, 17,9 MDF Білий RAL 9016 *FD</v>
          </cell>
          <cell r="H68" t="str">
            <v>Фасад PVC матовий FN051SL вогняний бетон, товщина 17,9 мм, основа - МДФ, зворотня сторона – плівка PVC білий RAL 9016</v>
          </cell>
          <cell r="I68" t="str">
            <v>SL-FN051SL- MDF-RAL 9016</v>
          </cell>
          <cell r="J68" t="str">
            <v>1.2.1.SE</v>
          </cell>
          <cell r="K68">
            <v>762</v>
          </cell>
          <cell r="L68" t="str">
            <v>1.2.1.SE-FD</v>
          </cell>
          <cell r="M68">
            <v>3012</v>
          </cell>
          <cell r="N68" t="str">
            <v>Кромка в колір</v>
          </cell>
          <cell r="O68" t="str">
            <v>FN051SL</v>
          </cell>
          <cell r="P68">
            <v>0</v>
          </cell>
          <cell r="Q68" t="str">
            <v>FN051SL</v>
          </cell>
          <cell r="R68">
            <v>0</v>
          </cell>
          <cell r="S68" t="str">
            <v>Кромка Нестандарт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 t="str">
            <v>FN051SL</v>
          </cell>
          <cell r="AB68" t="str">
            <v>вогняний бетон</v>
          </cell>
          <cell r="AC68" t="str">
            <v>MTD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 t="str">
            <v>Smartline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 t="str">
            <v>Кромка в колір</v>
          </cell>
          <cell r="AS68" t="str">
            <v>Кромка в колір</v>
          </cell>
          <cell r="AT68" t="str">
            <v>FN051SL</v>
          </cell>
          <cell r="AU68">
            <v>0</v>
          </cell>
          <cell r="AV68" t="str">
            <v>FN051SL</v>
          </cell>
          <cell r="AW68" t="str">
            <v>Кромка Нестандарт</v>
          </cell>
          <cell r="AX68" t="str">
            <v>Кромка Нестандарт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 t="str">
            <v>РО155677   </v>
          </cell>
        </row>
        <row r="69">
          <cell r="G69" t="str">
            <v>FN022SL бук альпійський, 17,9 MDF Білий RAL 9016 *FD</v>
          </cell>
          <cell r="H69" t="str">
            <v>Фасад PVC матовий FN022SL бук альпійський, товщина 17,9 мм, основа - МДФ, зворотня сторона – плівка PVC білий RAL 9016</v>
          </cell>
          <cell r="I69" t="str">
            <v>SL-FN022SL- MDF-RAL 9016</v>
          </cell>
          <cell r="J69" t="str">
            <v>1.2.1.SE</v>
          </cell>
          <cell r="K69">
            <v>0</v>
          </cell>
          <cell r="L69">
            <v>0</v>
          </cell>
          <cell r="M69">
            <v>3012</v>
          </cell>
          <cell r="N69" t="str">
            <v>Кромка в колір</v>
          </cell>
          <cell r="O69" t="str">
            <v>FN022SL</v>
          </cell>
          <cell r="P69">
            <v>0</v>
          </cell>
          <cell r="Q69" t="str">
            <v>FN022SL</v>
          </cell>
          <cell r="R69">
            <v>0</v>
          </cell>
          <cell r="S69" t="str">
            <v>Кромка Нестандарт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 t="str">
            <v>FN022SL</v>
          </cell>
          <cell r="AB69" t="str">
            <v>бук альпійський</v>
          </cell>
          <cell r="AC69" t="str">
            <v>MTD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 t="str">
            <v>Smartline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 t="str">
            <v>Кромка в колір</v>
          </cell>
          <cell r="AS69" t="str">
            <v>Кромка в колір</v>
          </cell>
          <cell r="AT69" t="str">
            <v>FN022SL</v>
          </cell>
          <cell r="AU69">
            <v>0</v>
          </cell>
          <cell r="AV69" t="str">
            <v>FN022SL</v>
          </cell>
          <cell r="AW69" t="str">
            <v>Кромка Нестандарт</v>
          </cell>
          <cell r="AX69" t="str">
            <v>Кромка Нестандарт</v>
          </cell>
          <cell r="AY69">
            <v>0</v>
          </cell>
          <cell r="AZ69">
            <v>0</v>
          </cell>
          <cell r="BA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 t="str">
            <v>РО156457   </v>
          </cell>
        </row>
        <row r="70">
          <cell r="G70" t="str">
            <v>FN023SL ясен королівський, 17,9 MDF Білий RAL 9016 *FD</v>
          </cell>
          <cell r="H70" t="str">
            <v>Фасад PVC матовий FN023SL ясен королівський, товщина 17,9 мм, основа - МДФ, зворотня сторона – плівка PVC білий RAL 9016</v>
          </cell>
          <cell r="I70" t="str">
            <v>SL-FN023SL- MDF-RAL 9016</v>
          </cell>
          <cell r="J70" t="str">
            <v>1.2.1.SE</v>
          </cell>
          <cell r="K70">
            <v>0</v>
          </cell>
          <cell r="L70">
            <v>0</v>
          </cell>
          <cell r="M70">
            <v>3012</v>
          </cell>
          <cell r="N70" t="str">
            <v>Кромка в колір</v>
          </cell>
          <cell r="O70" t="str">
            <v>FN023SL</v>
          </cell>
          <cell r="P70">
            <v>0</v>
          </cell>
          <cell r="Q70" t="str">
            <v>FN023SL</v>
          </cell>
          <cell r="R70">
            <v>0</v>
          </cell>
          <cell r="S70" t="str">
            <v>Кромка Нестандарт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 t="str">
            <v>FN023SL</v>
          </cell>
          <cell r="AB70" t="str">
            <v>ясен королівський</v>
          </cell>
          <cell r="AC70" t="str">
            <v>MTD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 t="str">
            <v>Smartline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 t="str">
            <v>Кромка в колір</v>
          </cell>
          <cell r="AS70" t="str">
            <v>Кромка в колір</v>
          </cell>
          <cell r="AT70" t="str">
            <v>FN023SL</v>
          </cell>
          <cell r="AU70">
            <v>0</v>
          </cell>
          <cell r="AV70" t="str">
            <v>FN023SL</v>
          </cell>
          <cell r="AW70" t="str">
            <v>Кромка Нестандарт</v>
          </cell>
          <cell r="AX70" t="str">
            <v>Кромка Нестандарт</v>
          </cell>
          <cell r="AY70">
            <v>0</v>
          </cell>
          <cell r="AZ70">
            <v>0</v>
          </cell>
          <cell r="BA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 t="str">
            <v>РО156459   </v>
          </cell>
        </row>
        <row r="71">
          <cell r="G71" t="str">
            <v>FN024SL в'яз сірий, 17,9 MDF Білий RAL 9016 *FD</v>
          </cell>
          <cell r="H71" t="str">
            <v>Фасад PVC матовий FN024SL в'яз сірий, товщина 17,9 мм, основа - МДФ, зворотня сторона – плівка PVC білий RAL 9016</v>
          </cell>
          <cell r="I71" t="str">
            <v>SL-FN024SL- MDF-RAL 9016</v>
          </cell>
          <cell r="J71" t="str">
            <v>1.2.1.SE</v>
          </cell>
          <cell r="K71">
            <v>0</v>
          </cell>
          <cell r="L71">
            <v>0</v>
          </cell>
          <cell r="M71">
            <v>3012</v>
          </cell>
          <cell r="N71" t="str">
            <v>Кромка в колір</v>
          </cell>
          <cell r="O71" t="str">
            <v>FN024SL</v>
          </cell>
          <cell r="P71">
            <v>0</v>
          </cell>
          <cell r="Q71" t="str">
            <v>FN024SL</v>
          </cell>
          <cell r="R71">
            <v>0</v>
          </cell>
          <cell r="S71" t="str">
            <v>Кромка Нестандарт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 t="str">
            <v>FN024SL</v>
          </cell>
          <cell r="AB71" t="str">
            <v>в'яз сірий</v>
          </cell>
          <cell r="AC71" t="str">
            <v>MTD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 t="str">
            <v>Smartline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 t="str">
            <v>Кромка в колір</v>
          </cell>
          <cell r="AS71" t="str">
            <v>Кромка в колір</v>
          </cell>
          <cell r="AT71" t="str">
            <v>FN024SL</v>
          </cell>
          <cell r="AU71">
            <v>0</v>
          </cell>
          <cell r="AV71" t="str">
            <v>FN024SL</v>
          </cell>
          <cell r="AW71" t="str">
            <v>Кромка Нестандарт</v>
          </cell>
          <cell r="AX71" t="str">
            <v>Кромка Нестандарт</v>
          </cell>
          <cell r="AY71">
            <v>0</v>
          </cell>
          <cell r="AZ71">
            <v>0</v>
          </cell>
          <cell r="BA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 t="str">
            <v>РО156460   </v>
          </cell>
        </row>
        <row r="72">
          <cell r="G72" t="str">
            <v>FN025SL клен гірський, 17,9 MDF Білий RAL 9016 *FD</v>
          </cell>
          <cell r="H72" t="str">
            <v>Фасад PVC матовий FN025SL клен гірський, товщина 17,9 мм, основа - МДФ, зворотня сторона – плівка PVC білий RAL 9016</v>
          </cell>
          <cell r="I72" t="str">
            <v>SL-FN025SL- MDF-RAL 9016</v>
          </cell>
          <cell r="J72" t="str">
            <v>1.2.1.SE</v>
          </cell>
          <cell r="K72">
            <v>0</v>
          </cell>
          <cell r="L72">
            <v>0</v>
          </cell>
          <cell r="M72">
            <v>3012</v>
          </cell>
          <cell r="N72" t="str">
            <v>Кромка в колір</v>
          </cell>
          <cell r="O72" t="str">
            <v>FN025SL</v>
          </cell>
          <cell r="P72">
            <v>0</v>
          </cell>
          <cell r="Q72" t="str">
            <v>FN025SL</v>
          </cell>
          <cell r="R72">
            <v>0</v>
          </cell>
          <cell r="S72" t="str">
            <v>Кромка Нестандарт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 t="str">
            <v>FN025SL</v>
          </cell>
          <cell r="AB72" t="str">
            <v>клен гірський</v>
          </cell>
          <cell r="AC72" t="str">
            <v>MTD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 t="str">
            <v>Smartline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 t="str">
            <v>Кромка в колір</v>
          </cell>
          <cell r="AS72" t="str">
            <v>Кромка в колір</v>
          </cell>
          <cell r="AT72" t="str">
            <v>FN025SL</v>
          </cell>
          <cell r="AU72">
            <v>0</v>
          </cell>
          <cell r="AV72" t="str">
            <v>FN025SL</v>
          </cell>
          <cell r="AW72" t="str">
            <v>Кромка Нестандарт</v>
          </cell>
          <cell r="AX72" t="str">
            <v>Кромка Нестандарт</v>
          </cell>
          <cell r="AY72">
            <v>0</v>
          </cell>
          <cell r="AZ72">
            <v>0</v>
          </cell>
          <cell r="BA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 t="str">
            <v>РО156461   </v>
          </cell>
        </row>
        <row r="73">
          <cell r="G73" t="str">
            <v>FN052SL багамський камінь, 17,9 MDF Білий RAL 9016 *FD</v>
          </cell>
          <cell r="H73" t="str">
            <v>Фасад PVC матовий FN052SL багамський камінь, товщина 17,9 мм, основа - МДФ, зворотня сторона – плівка PVC білий RAL 9016</v>
          </cell>
          <cell r="I73" t="str">
            <v>SL-FN052SL- MDF-RAL 9016</v>
          </cell>
          <cell r="J73" t="str">
            <v>1.2.1.SE</v>
          </cell>
          <cell r="K73">
            <v>0</v>
          </cell>
          <cell r="L73">
            <v>0</v>
          </cell>
          <cell r="M73">
            <v>3012</v>
          </cell>
          <cell r="N73" t="str">
            <v>Кромка в колір</v>
          </cell>
          <cell r="O73" t="str">
            <v>FN052SL</v>
          </cell>
          <cell r="P73">
            <v>0</v>
          </cell>
          <cell r="Q73" t="str">
            <v>FN052SL</v>
          </cell>
          <cell r="R73">
            <v>0</v>
          </cell>
          <cell r="S73" t="str">
            <v>Кромка Нестандарт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 t="str">
            <v>FN052SL</v>
          </cell>
          <cell r="AB73" t="str">
            <v>багамський камінь</v>
          </cell>
          <cell r="AC73" t="str">
            <v>MTD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 t="str">
            <v>Smartline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 t="str">
            <v>Кромка в колір</v>
          </cell>
          <cell r="AS73" t="str">
            <v>Кромка в колір</v>
          </cell>
          <cell r="AT73" t="str">
            <v>FN052SL</v>
          </cell>
          <cell r="AU73">
            <v>0</v>
          </cell>
          <cell r="AV73" t="str">
            <v>FN052SL</v>
          </cell>
          <cell r="AW73" t="str">
            <v>Кромка Нестандарт</v>
          </cell>
          <cell r="AX73" t="str">
            <v>Кромка Нестандарт</v>
          </cell>
          <cell r="AY73">
            <v>0</v>
          </cell>
          <cell r="AZ73">
            <v>0</v>
          </cell>
          <cell r="BA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 t="str">
            <v>РО156463   </v>
          </cell>
        </row>
        <row r="74">
          <cell r="G74" t="str">
            <v>GL-0001U SL DUO, 17,9 MDF MT-0001U SL білий *FD</v>
          </cell>
          <cell r="H74" t="str">
            <v>Фасад PVC глянцевий GL-0001U SL білий, DUO, товщина 17,9 мм, основа - МДФ, зворотня сторона – MT-0001U SL білий</v>
          </cell>
          <cell r="I74" t="str">
            <v>SL-DUO-GL0001U- MDF-MT0001U</v>
          </cell>
          <cell r="J74" t="str">
            <v>1.2.1.SE</v>
          </cell>
          <cell r="K74">
            <v>0</v>
          </cell>
          <cell r="L74">
            <v>0</v>
          </cell>
          <cell r="M74">
            <v>2924</v>
          </cell>
          <cell r="N74" t="str">
            <v>Кромка в колір</v>
          </cell>
          <cell r="O74" t="str">
            <v>GL-0001</v>
          </cell>
          <cell r="P74">
            <v>0</v>
          </cell>
          <cell r="Q74" t="str">
            <v>GL-0001</v>
          </cell>
          <cell r="R74">
            <v>0</v>
          </cell>
          <cell r="S74" t="str">
            <v>Кромка Нестандарт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 t="str">
            <v>GL-DUO-0001U SL</v>
          </cell>
          <cell r="AB74" t="str">
            <v>білий</v>
          </cell>
          <cell r="AC74" t="str">
            <v>GL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 t="str">
            <v>Smartline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 t="str">
            <v>Кромка в колір</v>
          </cell>
          <cell r="AS74" t="str">
            <v>Кромка в колір</v>
          </cell>
          <cell r="AT74" t="str">
            <v>GL-0001</v>
          </cell>
          <cell r="AU74">
            <v>0</v>
          </cell>
          <cell r="AV74" t="str">
            <v>GL-0001</v>
          </cell>
          <cell r="AW74" t="str">
            <v>Кромка Нестандарт</v>
          </cell>
          <cell r="AX74" t="str">
            <v>Кромка Нестандарт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 t="str">
            <v>РО170845</v>
          </cell>
        </row>
        <row r="75">
          <cell r="G75" t="str">
            <v>GL-0002U SL, DUO,17,9 MDF MT-0002U SL магнолія *FD</v>
          </cell>
          <cell r="H75" t="str">
            <v>Фасад PVC глянцевий GL-0002U SL магнолія, DUO, товщина 17,9 мм, основа - МДФ, зворотня сторона – MT-0002U SL магнолія</v>
          </cell>
          <cell r="I75" t="str">
            <v>SL-DUO-GL0002U- MDF-MT0002U</v>
          </cell>
          <cell r="J75" t="str">
            <v>1.2.1.SE</v>
          </cell>
          <cell r="K75">
            <v>0</v>
          </cell>
          <cell r="L75">
            <v>0</v>
          </cell>
          <cell r="M75">
            <v>2924</v>
          </cell>
          <cell r="N75" t="str">
            <v>Кромка в колір</v>
          </cell>
          <cell r="O75" t="str">
            <v>GL-0002</v>
          </cell>
          <cell r="P75">
            <v>0</v>
          </cell>
          <cell r="Q75" t="str">
            <v>GL-0002</v>
          </cell>
          <cell r="R75">
            <v>0</v>
          </cell>
          <cell r="S75" t="str">
            <v>Кромка Нестандарт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 t="str">
            <v>GL-DUO-0002U SL</v>
          </cell>
          <cell r="AB75" t="str">
            <v>магнолія</v>
          </cell>
          <cell r="AC75" t="str">
            <v>GL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 t="str">
            <v>Smartline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 t="str">
            <v>Кромка в колір</v>
          </cell>
          <cell r="AS75" t="str">
            <v>Кромка в колір</v>
          </cell>
          <cell r="AT75" t="str">
            <v>GL-0002</v>
          </cell>
          <cell r="AU75">
            <v>0</v>
          </cell>
          <cell r="AV75" t="str">
            <v>GL-0002</v>
          </cell>
          <cell r="AW75" t="str">
            <v>Кромка Нестандарт</v>
          </cell>
          <cell r="AX75" t="str">
            <v>Кромка Нестандарт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 t="str">
            <v>РО170846</v>
          </cell>
        </row>
        <row r="76">
          <cell r="G76" t="str">
            <v>GL-0003U SL, DUO, 17,9 MDF MT-0003U SL крижана кава *FD</v>
          </cell>
          <cell r="H76" t="str">
            <v>Фасад PVC глянцева GL-0003U SL крижана кава, DUO, товщина 17,9 мм, основа - МДФ, зворотня сторона – MT-0003U SL крижана кава</v>
          </cell>
          <cell r="I76" t="str">
            <v>SL-DUO-GL0003U- MDF-MT0003U</v>
          </cell>
          <cell r="J76" t="str">
            <v>1.2.1.SE</v>
          </cell>
          <cell r="K76">
            <v>0</v>
          </cell>
          <cell r="L76">
            <v>0</v>
          </cell>
          <cell r="M76">
            <v>2924</v>
          </cell>
          <cell r="N76" t="str">
            <v>Кромка в колір</v>
          </cell>
          <cell r="O76" t="str">
            <v>GL-0003</v>
          </cell>
          <cell r="P76">
            <v>0</v>
          </cell>
          <cell r="Q76" t="str">
            <v>GL-0003</v>
          </cell>
          <cell r="R76">
            <v>0</v>
          </cell>
          <cell r="S76" t="str">
            <v>Кромка Нестандарт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 t="str">
            <v>GL-DUO-0003U SL</v>
          </cell>
          <cell r="AB76" t="str">
            <v>крижана кава</v>
          </cell>
          <cell r="AC76" t="str">
            <v>GL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 t="str">
            <v>Smartline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 t="str">
            <v>Кромка в колір</v>
          </cell>
          <cell r="AS76" t="str">
            <v>Кромка в колір</v>
          </cell>
          <cell r="AT76" t="str">
            <v>GL-0003</v>
          </cell>
          <cell r="AU76">
            <v>0</v>
          </cell>
          <cell r="AV76" t="str">
            <v>GL-0003</v>
          </cell>
          <cell r="AW76" t="str">
            <v>Кромка Нестандарт</v>
          </cell>
          <cell r="AX76" t="str">
            <v>Кромка Нестандарт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 t="str">
            <v>РО170847</v>
          </cell>
        </row>
        <row r="77">
          <cell r="G77" t="str">
            <v>GL-0004U SL, DUO, 17,9 MDF MT-0004U SL сірий дощ*FD</v>
          </cell>
          <cell r="H77" t="str">
            <v>Фасад PVC глянцева GL-0004U SL сірий дощ, DUO, товщина 17,9 мм, основа - МДФ, зворотня сторона – MT-0004U SL сірий дощ</v>
          </cell>
          <cell r="I77" t="str">
            <v>SL-DUO-GL0004U- MDF-MT0004U</v>
          </cell>
          <cell r="J77" t="str">
            <v>1.2.1.SE</v>
          </cell>
          <cell r="K77">
            <v>0</v>
          </cell>
          <cell r="L77">
            <v>0</v>
          </cell>
          <cell r="M77">
            <v>2924</v>
          </cell>
          <cell r="N77" t="str">
            <v>Кромка в колір</v>
          </cell>
          <cell r="O77" t="str">
            <v>GL-0004</v>
          </cell>
          <cell r="P77">
            <v>0</v>
          </cell>
          <cell r="Q77" t="str">
            <v>GL-0004</v>
          </cell>
          <cell r="R77">
            <v>0</v>
          </cell>
          <cell r="S77" t="str">
            <v>Кромка Нестандарт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 t="str">
            <v>GL-DUO-0004U SL</v>
          </cell>
          <cell r="AB77" t="str">
            <v>сірий дощ</v>
          </cell>
          <cell r="AC77" t="str">
            <v>GL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 t="str">
            <v>Smartline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 t="str">
            <v>Кромка в колір</v>
          </cell>
          <cell r="AS77" t="str">
            <v>Кромка в колір</v>
          </cell>
          <cell r="AT77" t="str">
            <v>GL-0004</v>
          </cell>
          <cell r="AU77">
            <v>0</v>
          </cell>
          <cell r="AV77" t="str">
            <v>GL-0004</v>
          </cell>
          <cell r="AW77" t="str">
            <v>Кромка Нестандарт</v>
          </cell>
          <cell r="AX77" t="str">
            <v>Кромка Нестандарт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 t="str">
            <v>РО170848</v>
          </cell>
        </row>
        <row r="78">
          <cell r="G78" t="str">
            <v>GL-0001U SL DUAL, 17,9 MDF GL-0001U SL білий *FD</v>
          </cell>
          <cell r="H78" t="str">
            <v>Фасад PVC глянцевий GL-0001U SL білий, DUAL, товщина 17,9 мм, основа - МДФ, зворотня сторона – GL-0001U SL білий</v>
          </cell>
          <cell r="I78" t="str">
            <v>SL-DUAL-GL0001U- MDF-GL0001U</v>
          </cell>
          <cell r="J78" t="str">
            <v>1.2.1.SE</v>
          </cell>
          <cell r="K78">
            <v>0</v>
          </cell>
          <cell r="L78">
            <v>0</v>
          </cell>
          <cell r="M78">
            <v>2924</v>
          </cell>
          <cell r="N78" t="str">
            <v>Кромка в колір</v>
          </cell>
          <cell r="O78" t="str">
            <v>GL-0001</v>
          </cell>
          <cell r="P78">
            <v>0</v>
          </cell>
          <cell r="Q78" t="str">
            <v>GL-0001</v>
          </cell>
          <cell r="R78">
            <v>0</v>
          </cell>
          <cell r="S78" t="str">
            <v>Кромка Нестандарт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 t="str">
            <v>GL-DUAL-0001U SL</v>
          </cell>
          <cell r="AB78" t="str">
            <v>білий</v>
          </cell>
          <cell r="AC78" t="str">
            <v>GL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 t="str">
            <v>Smartline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 t="str">
            <v>Кромка в колір</v>
          </cell>
          <cell r="AS78" t="str">
            <v>Кромка в колір</v>
          </cell>
          <cell r="AT78" t="str">
            <v>GL-0001</v>
          </cell>
          <cell r="AU78">
            <v>0</v>
          </cell>
          <cell r="AV78" t="str">
            <v>GL-0001</v>
          </cell>
          <cell r="AW78" t="str">
            <v>Кромка Нестандарт</v>
          </cell>
          <cell r="AX78" t="str">
            <v>Кромка Нестандарт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 t="str">
            <v>РО142850   </v>
          </cell>
        </row>
        <row r="79">
          <cell r="G79" t="str">
            <v>GL-0002U SL, DUAL,17,9 MDF GL-0002U SL магнолія *FD</v>
          </cell>
          <cell r="H79" t="str">
            <v>Фасад PVC глянцевий GL-0002U SL магнолія, DUAL, товщина 17,9 мм, основа - МДФ, зворотня сторона – GL-0002U SL магнолія</v>
          </cell>
          <cell r="I79" t="str">
            <v>SL-DUAL-GL0002U- MDF-GL0002U</v>
          </cell>
          <cell r="J79" t="str">
            <v>1.2.1.SE</v>
          </cell>
          <cell r="K79">
            <v>0</v>
          </cell>
          <cell r="L79">
            <v>0</v>
          </cell>
          <cell r="M79">
            <v>2924</v>
          </cell>
          <cell r="N79" t="str">
            <v>Кромка в колір</v>
          </cell>
          <cell r="O79" t="str">
            <v>GL-0002</v>
          </cell>
          <cell r="P79">
            <v>0</v>
          </cell>
          <cell r="Q79" t="str">
            <v>GL-0002</v>
          </cell>
          <cell r="R79">
            <v>0</v>
          </cell>
          <cell r="S79" t="str">
            <v>Кромка Нестандарт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 t="str">
            <v>GL-DUAL-0002U SL</v>
          </cell>
          <cell r="AB79" t="str">
            <v>магнолія</v>
          </cell>
          <cell r="AC79" t="str">
            <v>GL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 t="str">
            <v>Smartline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 t="str">
            <v>Кромка в колір</v>
          </cell>
          <cell r="AS79" t="str">
            <v>Кромка в колір</v>
          </cell>
          <cell r="AT79" t="str">
            <v>GL-0002</v>
          </cell>
          <cell r="AU79">
            <v>0</v>
          </cell>
          <cell r="AV79" t="str">
            <v>GL-0002</v>
          </cell>
          <cell r="AW79" t="str">
            <v>Кромка Нестандарт</v>
          </cell>
          <cell r="AX79" t="str">
            <v>Кромка Нестандарт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 t="str">
            <v>РО142851   </v>
          </cell>
        </row>
        <row r="80">
          <cell r="G80" t="str">
            <v>GL-0003U SL, DUAL, 17,9 MDF GL-0003U SL крижана кава *FD</v>
          </cell>
          <cell r="H80" t="str">
            <v>Фасад PVC глянцева GL-0003U SL крижана кава, DUAL, товщина 17,9 мм, основа - МДФ, зворотня сторона – GL-0003U SL крижана кава</v>
          </cell>
          <cell r="I80" t="str">
            <v>SL-DUAL-GL0003U- MDF-GL0003U</v>
          </cell>
          <cell r="J80" t="str">
            <v>1.2.1.SE</v>
          </cell>
          <cell r="K80">
            <v>0</v>
          </cell>
          <cell r="L80">
            <v>0</v>
          </cell>
          <cell r="M80">
            <v>2924</v>
          </cell>
          <cell r="N80" t="str">
            <v>Кромка в колір</v>
          </cell>
          <cell r="O80" t="str">
            <v>GL-0003</v>
          </cell>
          <cell r="P80">
            <v>0</v>
          </cell>
          <cell r="Q80" t="str">
            <v>GL-0003</v>
          </cell>
          <cell r="R80">
            <v>0</v>
          </cell>
          <cell r="S80" t="str">
            <v>Кромка Нестандарт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 t="str">
            <v>GL-DUAL-0003U SL</v>
          </cell>
          <cell r="AB80" t="str">
            <v>крижана кава</v>
          </cell>
          <cell r="AC80" t="str">
            <v>GL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>Smartline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 t="str">
            <v>Кромка в колір</v>
          </cell>
          <cell r="AS80" t="str">
            <v>Кромка в колір</v>
          </cell>
          <cell r="AT80" t="str">
            <v>GL-0003</v>
          </cell>
          <cell r="AU80">
            <v>0</v>
          </cell>
          <cell r="AV80" t="str">
            <v>GL-0003</v>
          </cell>
          <cell r="AW80" t="str">
            <v>Кромка Нестандарт</v>
          </cell>
          <cell r="AX80" t="str">
            <v>Кромка Нестандарт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 t="str">
            <v>РО142857   </v>
          </cell>
        </row>
        <row r="81">
          <cell r="G81" t="str">
            <v>GL-0004U SL, DUAL, 17,9 MDF GL-0004U SL сірий дощ *FD</v>
          </cell>
          <cell r="H81" t="str">
            <v>Фасад PVC глянцева GL-0004U SL сірий дощ, DUAL, товщина 17,9 мм, основа - МДФ, зворотня сторона – GL-0004U SL сірий дощ</v>
          </cell>
          <cell r="I81" t="str">
            <v>SL-DUAL-GL0004U- MDF-GL0004U</v>
          </cell>
          <cell r="J81" t="str">
            <v>1.2.1.SE</v>
          </cell>
          <cell r="K81">
            <v>0</v>
          </cell>
          <cell r="L81">
            <v>0</v>
          </cell>
          <cell r="M81">
            <v>2924</v>
          </cell>
          <cell r="N81" t="str">
            <v>Кромка в колір</v>
          </cell>
          <cell r="O81" t="str">
            <v>GL-0004</v>
          </cell>
          <cell r="P81">
            <v>0</v>
          </cell>
          <cell r="Q81" t="str">
            <v>GL-0004</v>
          </cell>
          <cell r="R81">
            <v>0</v>
          </cell>
          <cell r="S81" t="str">
            <v>Кромка Нестандарт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 t="str">
            <v>GL-DUAL-0004U SL</v>
          </cell>
          <cell r="AB81" t="str">
            <v>сірий дощ</v>
          </cell>
          <cell r="AC81" t="str">
            <v>GL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 t="str">
            <v>Smartline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 t="str">
            <v>Кромка в колір</v>
          </cell>
          <cell r="AS81" t="str">
            <v>Кромка в колір</v>
          </cell>
          <cell r="AT81" t="str">
            <v>GL-0004</v>
          </cell>
          <cell r="AU81">
            <v>0</v>
          </cell>
          <cell r="AV81" t="str">
            <v>GL-0004</v>
          </cell>
          <cell r="AW81" t="str">
            <v>Кромка Нестандарт</v>
          </cell>
          <cell r="AX81" t="str">
            <v>Кромка Нестандарт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 t="str">
            <v>РО142856   </v>
          </cell>
        </row>
        <row r="82">
          <cell r="G82" t="str">
            <v>MT-0001U SL, DUAL, 17,9 MDF MT-0001U SL білий *FD</v>
          </cell>
          <cell r="H82" t="str">
            <v>Фасад PVC матовий MT-0001U SL білий, DUAL, товщина 17,9 мм, основа - МДФ, зворотня сторона – MT-0001U SL білий</v>
          </cell>
          <cell r="I82" t="str">
            <v>SL-DUAL-MT0001U- MDF-MT0001U</v>
          </cell>
          <cell r="J82" t="str">
            <v>1.2.1.SE</v>
          </cell>
          <cell r="K82">
            <v>0</v>
          </cell>
          <cell r="L82">
            <v>0</v>
          </cell>
          <cell r="M82">
            <v>3012</v>
          </cell>
          <cell r="N82" t="str">
            <v>Кромка в колір</v>
          </cell>
          <cell r="O82" t="str">
            <v>MT-0001</v>
          </cell>
          <cell r="P82">
            <v>0</v>
          </cell>
          <cell r="Q82" t="str">
            <v>GL-0002</v>
          </cell>
          <cell r="R82">
            <v>0</v>
          </cell>
          <cell r="S82" t="str">
            <v>Кромка Нестандарт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 t="str">
            <v>MT-DUAL-0001U SL</v>
          </cell>
          <cell r="AB82" t="str">
            <v>білий</v>
          </cell>
          <cell r="AC82" t="str">
            <v>MT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 t="str">
            <v>Smartline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 t="str">
            <v>Кромка в колір</v>
          </cell>
          <cell r="AS82" t="str">
            <v>Кромка в колір</v>
          </cell>
          <cell r="AT82" t="str">
            <v>MT-0001</v>
          </cell>
          <cell r="AU82">
            <v>0</v>
          </cell>
          <cell r="AV82" t="str">
            <v>GL-0002</v>
          </cell>
          <cell r="AW82" t="str">
            <v>Кромка Нестандарт</v>
          </cell>
          <cell r="AX82" t="str">
            <v>Кромка Нестандарт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 t="str">
            <v>РО142852   </v>
          </cell>
        </row>
        <row r="83">
          <cell r="G83" t="str">
            <v>MT-0002U SL, DUAL, 17,9 MDF MT-0002U SL магнолія *FD</v>
          </cell>
          <cell r="H83" t="str">
            <v>Фасад PVC матовий MT-0002U SL магнолія, DUAL, товщина 17,9 мм, основа - МДФ, зворотня сторона – MT-0002U SL магнолія</v>
          </cell>
          <cell r="I83" t="str">
            <v>SL-DUAL-MT0002U- MDF-MT0002U</v>
          </cell>
          <cell r="J83" t="str">
            <v>1.2.1.SE</v>
          </cell>
          <cell r="K83">
            <v>0</v>
          </cell>
          <cell r="L83">
            <v>0</v>
          </cell>
          <cell r="M83">
            <v>3012</v>
          </cell>
          <cell r="N83" t="str">
            <v>Кромка в колір</v>
          </cell>
          <cell r="O83" t="str">
            <v>MT-0002</v>
          </cell>
          <cell r="P83">
            <v>0</v>
          </cell>
          <cell r="Q83" t="str">
            <v>MT-0002</v>
          </cell>
          <cell r="R83">
            <v>0</v>
          </cell>
          <cell r="S83" t="str">
            <v>Кромка Нестандарт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 t="str">
            <v>MT-DUAL-0002U SL</v>
          </cell>
          <cell r="AB83" t="str">
            <v>магнолія</v>
          </cell>
          <cell r="AC83" t="str">
            <v>MT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 t="str">
            <v>Smartline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Кромка в колір</v>
          </cell>
          <cell r="AS83" t="str">
            <v>Кромка в колір</v>
          </cell>
          <cell r="AT83" t="str">
            <v>MT-0002</v>
          </cell>
          <cell r="AU83">
            <v>0</v>
          </cell>
          <cell r="AV83" t="str">
            <v>MT-0002</v>
          </cell>
          <cell r="AW83" t="str">
            <v>Кромка Нестандарт</v>
          </cell>
          <cell r="AX83" t="str">
            <v>Кромка Нестандарт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 t="str">
            <v>РО142853   </v>
          </cell>
        </row>
        <row r="84">
          <cell r="G84" t="str">
            <v>MT-0003U SL, DUAL, 17,9 MDF MT-0003U SL крижана кава *FDFD</v>
          </cell>
          <cell r="H84" t="str">
            <v>Фасад PVC матовий MT-0003U SL крижана кава, DUAL, товщина 17,9 мм, основа - МДФ, зворотня сторона – MT-0003U SL крижана кава</v>
          </cell>
          <cell r="I84" t="str">
            <v>SL-DUAL-MT0003U- MDF-MT0003U</v>
          </cell>
          <cell r="J84" t="str">
            <v>1.2.1.SE</v>
          </cell>
          <cell r="K84">
            <v>0</v>
          </cell>
          <cell r="L84">
            <v>0</v>
          </cell>
          <cell r="M84">
            <v>3012</v>
          </cell>
          <cell r="N84" t="str">
            <v>Кромка в колір</v>
          </cell>
          <cell r="O84" t="str">
            <v>MT-0003</v>
          </cell>
          <cell r="P84">
            <v>0</v>
          </cell>
          <cell r="Q84" t="str">
            <v>MT-0003</v>
          </cell>
          <cell r="R84">
            <v>0</v>
          </cell>
          <cell r="S84" t="str">
            <v>Кромка Нестандарт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 t="str">
            <v>MT-DUAL-0003U SL</v>
          </cell>
          <cell r="AB84" t="str">
            <v>крижана кава</v>
          </cell>
          <cell r="AC84" t="str">
            <v>MT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 t="str">
            <v>Smartline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Кромка в колір</v>
          </cell>
          <cell r="AS84" t="str">
            <v>Кромка в колір</v>
          </cell>
          <cell r="AT84" t="str">
            <v>MT-0003</v>
          </cell>
          <cell r="AU84">
            <v>0</v>
          </cell>
          <cell r="AV84" t="str">
            <v>MT-0003</v>
          </cell>
          <cell r="AW84" t="str">
            <v>Кромка Нестандарт</v>
          </cell>
          <cell r="AX84" t="str">
            <v>Кромка Нестандарт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 t="str">
            <v>РО142854   </v>
          </cell>
        </row>
        <row r="85">
          <cell r="G85" t="str">
            <v>MT-0004U SL, DUAL, 17,9 MDF MT-0004U SL сірий дощ*FD</v>
          </cell>
          <cell r="H85" t="str">
            <v>Фасад PVC матова MT-0004U SL сірий дощ, DUAL, товщина 17,9 мм, основа - МДФ, зворотня сторона – MT-0004U SL сірий дощ</v>
          </cell>
          <cell r="I85" t="str">
            <v>SL-DUAL-MT0004U- MDF-MT0004U</v>
          </cell>
          <cell r="J85" t="str">
            <v>1.2.1.SE</v>
          </cell>
          <cell r="K85">
            <v>0</v>
          </cell>
          <cell r="L85">
            <v>0</v>
          </cell>
          <cell r="M85">
            <v>3012</v>
          </cell>
          <cell r="N85" t="str">
            <v>Кромка в колір</v>
          </cell>
          <cell r="O85" t="str">
            <v>MT-0004</v>
          </cell>
          <cell r="P85">
            <v>0</v>
          </cell>
          <cell r="Q85" t="str">
            <v>MT-0004</v>
          </cell>
          <cell r="R85">
            <v>0</v>
          </cell>
          <cell r="S85" t="str">
            <v>Кромка Нестандарт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 t="str">
            <v>MT-DUAL-0004U SL</v>
          </cell>
          <cell r="AB85" t="str">
            <v>сірий дощ</v>
          </cell>
          <cell r="AC85" t="str">
            <v>MT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 t="str">
            <v>Smartline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Кромка в колір</v>
          </cell>
          <cell r="AS85" t="str">
            <v>Кромка в колір</v>
          </cell>
          <cell r="AT85" t="str">
            <v>MT-0004</v>
          </cell>
          <cell r="AU85">
            <v>0</v>
          </cell>
          <cell r="AV85" t="str">
            <v>MT-0004</v>
          </cell>
          <cell r="AW85" t="str">
            <v>Кромка Нестандарт</v>
          </cell>
          <cell r="AX85" t="str">
            <v>Кромка Нестандарт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 t="str">
            <v>РО142855   </v>
          </cell>
        </row>
        <row r="86">
          <cell r="G86" t="str">
            <v>FN021SL дуб карамель, DUAL, 17,9 MDF FN021SL дуб карамель *FD</v>
          </cell>
          <cell r="H86" t="str">
            <v>Фасад PVC матовий FN021SL дуб карамель, DUAL, товщина 17,9 мм, основа - МДФ, зворотня сторона – FN021SL дуб карамель</v>
          </cell>
          <cell r="I86" t="str">
            <v>SL-DUAL-FN021SL- MDF-FN021SL</v>
          </cell>
          <cell r="J86" t="str">
            <v>1.2.1.SE</v>
          </cell>
          <cell r="K86">
            <v>0</v>
          </cell>
          <cell r="L86">
            <v>0</v>
          </cell>
          <cell r="M86">
            <v>3012</v>
          </cell>
          <cell r="N86" t="str">
            <v>Кромка в колір</v>
          </cell>
          <cell r="O86" t="str">
            <v>FN021SL</v>
          </cell>
          <cell r="P86">
            <v>0</v>
          </cell>
          <cell r="Q86" t="str">
            <v>FN021SL</v>
          </cell>
          <cell r="R86">
            <v>0</v>
          </cell>
          <cell r="S86" t="str">
            <v>Кромка Нестандарт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 t="str">
            <v>FN021SL-DUAL</v>
          </cell>
          <cell r="AB86" t="str">
            <v>дуб карамель</v>
          </cell>
          <cell r="AC86" t="str">
            <v>MTD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 t="str">
            <v>Smartline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 t="str">
            <v>Кромка в колір</v>
          </cell>
          <cell r="AS86" t="str">
            <v>Кромка в колір</v>
          </cell>
          <cell r="AT86" t="str">
            <v>FN021SL</v>
          </cell>
          <cell r="AU86">
            <v>0</v>
          </cell>
          <cell r="AV86" t="str">
            <v>FN021SL</v>
          </cell>
          <cell r="AW86" t="str">
            <v>Кромка Нестандарт</v>
          </cell>
          <cell r="AX86" t="str">
            <v>Кромка Нестандарт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 t="str">
            <v>РО155678   </v>
          </cell>
        </row>
        <row r="87">
          <cell r="G87" t="str">
            <v>FN051SL вогняний бетон, DUAL, 17,9 MDF FN051SL вогняний бетон *FD</v>
          </cell>
          <cell r="H87" t="str">
            <v>Фасад PVC матовий FN051SL вогняний бетон, DUAL, товщина 17,9 мм, основа - МДФ, зворотня сторона – FN051SL вогняний бетон</v>
          </cell>
          <cell r="I87" t="str">
            <v>SL-DUAL-FN051SL- MDF-FN051SL</v>
          </cell>
          <cell r="J87" t="str">
            <v>1.2.1.SE</v>
          </cell>
          <cell r="K87">
            <v>0</v>
          </cell>
          <cell r="L87">
            <v>0</v>
          </cell>
          <cell r="M87">
            <v>3012</v>
          </cell>
          <cell r="N87" t="str">
            <v>Кромка в колір</v>
          </cell>
          <cell r="O87" t="str">
            <v>FN051SL</v>
          </cell>
          <cell r="P87">
            <v>0</v>
          </cell>
          <cell r="Q87" t="str">
            <v>FN051SL</v>
          </cell>
          <cell r="R87">
            <v>0</v>
          </cell>
          <cell r="S87" t="str">
            <v>Кромка Нестандарт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 t="str">
            <v>FN051SL-DUAL</v>
          </cell>
          <cell r="AB87" t="str">
            <v>вогняний бетон</v>
          </cell>
          <cell r="AC87" t="str">
            <v>MTD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 t="str">
            <v>Smartline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 t="str">
            <v>Кромка в колір</v>
          </cell>
          <cell r="AS87" t="str">
            <v>Кромка в колір</v>
          </cell>
          <cell r="AT87" t="str">
            <v>FN051SL</v>
          </cell>
          <cell r="AU87">
            <v>0</v>
          </cell>
          <cell r="AV87" t="str">
            <v>FN051SL</v>
          </cell>
          <cell r="AW87" t="str">
            <v>Кромка Нестандарт</v>
          </cell>
          <cell r="AX87" t="str">
            <v>Кромка Нестандарт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 t="str">
            <v>РО155679   </v>
          </cell>
        </row>
        <row r="88">
          <cell r="G88" t="str">
            <v>FN022SL бук альпійський, DUAL, 17,9 MDF FN022SL бук альпійський *FD</v>
          </cell>
          <cell r="H88" t="str">
            <v>Фасад PVC матовий FN022SL бук альпійський, DUAL, товщина 17,9 мм, основа - МДФ, зворотня сторона – FN022SL бук альпійський</v>
          </cell>
          <cell r="I88" t="str">
            <v>SL-DUAL-FN022SL- MDF-FN022SL</v>
          </cell>
          <cell r="J88" t="str">
            <v>1.2.1.SE</v>
          </cell>
          <cell r="K88">
            <v>0</v>
          </cell>
          <cell r="L88">
            <v>0</v>
          </cell>
          <cell r="M88">
            <v>3781</v>
          </cell>
          <cell r="N88" t="str">
            <v>Кромка в колір</v>
          </cell>
          <cell r="O88" t="str">
            <v>FN022SL</v>
          </cell>
          <cell r="P88">
            <v>0</v>
          </cell>
          <cell r="Q88" t="str">
            <v>FN022SL</v>
          </cell>
          <cell r="R88">
            <v>0</v>
          </cell>
          <cell r="S88" t="str">
            <v>Кромка Нестандарт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 t="str">
            <v>FN022SL-DUAL</v>
          </cell>
          <cell r="AB88" t="str">
            <v>бук альпійський</v>
          </cell>
          <cell r="AC88" t="str">
            <v>MTD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 t="str">
            <v>Smartline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 t="str">
            <v>Кромка в колір</v>
          </cell>
          <cell r="AS88" t="str">
            <v>Кромка в колір</v>
          </cell>
          <cell r="AT88" t="str">
            <v>FN022SL</v>
          </cell>
          <cell r="AU88">
            <v>0</v>
          </cell>
          <cell r="AV88" t="str">
            <v>FN022SL</v>
          </cell>
          <cell r="AW88" t="str">
            <v>Кромка Нестандарт</v>
          </cell>
          <cell r="AX88" t="str">
            <v>Кромка Нестандарт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 t="str">
            <v>РО156458   </v>
          </cell>
        </row>
        <row r="89">
          <cell r="G89" t="str">
            <v>FN023SL ясен королівський, DUAL, 17,9 MDF FN023SL ясен королівський *FD</v>
          </cell>
          <cell r="H89" t="str">
            <v>Фасад PVC матовий FN023SL ясен королівський, DUAL, товщина 17,9 мм, основа - МДФ, зворотня сторона – FN023SL ясен королівський</v>
          </cell>
          <cell r="I89" t="str">
            <v>SL-DUAL-FN023SL- MDF-FN023SL</v>
          </cell>
          <cell r="J89" t="str">
            <v>1.2.1.SE</v>
          </cell>
          <cell r="K89">
            <v>0</v>
          </cell>
          <cell r="L89">
            <v>0</v>
          </cell>
          <cell r="M89">
            <v>3781</v>
          </cell>
          <cell r="N89" t="str">
            <v>Кромка в колір</v>
          </cell>
          <cell r="O89" t="str">
            <v>FN023SL</v>
          </cell>
          <cell r="P89">
            <v>0</v>
          </cell>
          <cell r="Q89" t="str">
            <v>FN023SL</v>
          </cell>
          <cell r="R89">
            <v>0</v>
          </cell>
          <cell r="S89" t="str">
            <v>Кромка Нестандарт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 t="str">
            <v>FN023SL-DUAL</v>
          </cell>
          <cell r="AB89" t="str">
            <v>ясен королівський</v>
          </cell>
          <cell r="AC89" t="str">
            <v>MTD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 t="str">
            <v>Smartline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 t="str">
            <v>Кромка в колір</v>
          </cell>
          <cell r="AS89" t="str">
            <v>Кромка в колір</v>
          </cell>
          <cell r="AT89" t="str">
            <v>FN023SL</v>
          </cell>
          <cell r="AU89">
            <v>0</v>
          </cell>
          <cell r="AV89" t="str">
            <v>FN023SL</v>
          </cell>
          <cell r="AW89" t="str">
            <v>Кромка Нестандарт</v>
          </cell>
          <cell r="AX89" t="str">
            <v>Кромка Нестандарт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 t="str">
            <v>РО156464   </v>
          </cell>
        </row>
        <row r="90">
          <cell r="G90" t="str">
            <v>FN024SL в'яз сірий, DUAL, 17,9 MDF FN024SL в'яз сірий *FD</v>
          </cell>
          <cell r="H90" t="str">
            <v>Фасад PVC матовий FN024SL в'яз сірий, DUAL, товщина 17,9 мм, основа - МДФ, зворотня сторона – FN024SL в'яз сірий</v>
          </cell>
          <cell r="I90" t="str">
            <v>SL-DUAL-FN024SL- MDF-FN024SL</v>
          </cell>
          <cell r="J90" t="str">
            <v>1.2.1.SE</v>
          </cell>
          <cell r="K90">
            <v>0</v>
          </cell>
          <cell r="L90">
            <v>0</v>
          </cell>
          <cell r="M90">
            <v>3781</v>
          </cell>
          <cell r="N90" t="str">
            <v>Кромка в колір</v>
          </cell>
          <cell r="O90" t="str">
            <v>FN024SL</v>
          </cell>
          <cell r="P90">
            <v>0</v>
          </cell>
          <cell r="Q90" t="str">
            <v>FN024SL</v>
          </cell>
          <cell r="R90">
            <v>0</v>
          </cell>
          <cell r="S90" t="str">
            <v>Кромка Нестандарт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 t="str">
            <v>FN024SL-DUAL</v>
          </cell>
          <cell r="AB90" t="str">
            <v>в'яз сірий</v>
          </cell>
          <cell r="AC90" t="str">
            <v>MTD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 t="str">
            <v>Smartline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 t="str">
            <v>Кромка в колір</v>
          </cell>
          <cell r="AS90" t="str">
            <v>Кромка в колір</v>
          </cell>
          <cell r="AT90" t="str">
            <v>FN024SL</v>
          </cell>
          <cell r="AU90">
            <v>0</v>
          </cell>
          <cell r="AV90" t="str">
            <v>FN024SL</v>
          </cell>
          <cell r="AW90" t="str">
            <v>Кромка Нестандарт</v>
          </cell>
          <cell r="AX90" t="str">
            <v>Кромка Нестандарт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 t="str">
            <v>РО156465   </v>
          </cell>
        </row>
        <row r="91">
          <cell r="G91" t="str">
            <v>FN025SL клен гірський, DUAL, 17,9 MDF FN025SL клен гірський *FD</v>
          </cell>
          <cell r="H91" t="str">
            <v>Фасад PVC матовий FN025SL клен гірський, DUAL, товщина 17,9 мм, основа - МДФ, зворотня сторона – FN025SL клен гірський</v>
          </cell>
          <cell r="I91" t="str">
            <v>SL-DUAL-FN025SL- MDF-FN025SL</v>
          </cell>
          <cell r="J91" t="str">
            <v>1.2.1.SE</v>
          </cell>
          <cell r="K91">
            <v>0</v>
          </cell>
          <cell r="L91">
            <v>0</v>
          </cell>
          <cell r="M91">
            <v>3781</v>
          </cell>
          <cell r="N91" t="str">
            <v>Кромка в колір</v>
          </cell>
          <cell r="O91" t="str">
            <v>FN025SL</v>
          </cell>
          <cell r="P91">
            <v>0</v>
          </cell>
          <cell r="Q91" t="str">
            <v>FN025SL</v>
          </cell>
          <cell r="R91">
            <v>0</v>
          </cell>
          <cell r="S91" t="str">
            <v>Кромка Нестандарт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 t="str">
            <v>FN025SL-DUAL</v>
          </cell>
          <cell r="AB91" t="str">
            <v>клен гірський</v>
          </cell>
          <cell r="AC91" t="str">
            <v>MTD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 t="str">
            <v>Smartline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 t="str">
            <v>Кромка в колір</v>
          </cell>
          <cell r="AS91" t="str">
            <v>Кромка в колір</v>
          </cell>
          <cell r="AT91" t="str">
            <v>FN025SL</v>
          </cell>
          <cell r="AU91">
            <v>0</v>
          </cell>
          <cell r="AV91" t="str">
            <v>FN025SL</v>
          </cell>
          <cell r="AW91" t="str">
            <v>Кромка Нестандарт</v>
          </cell>
          <cell r="AX91" t="str">
            <v>Кромка Нестандарт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 t="str">
            <v>РО156466   </v>
          </cell>
        </row>
        <row r="92">
          <cell r="G92" t="str">
            <v>FN052SL багамський камінь, DUAL, 17,9 MDF FN052SL багамський камінь *FD</v>
          </cell>
          <cell r="H92" t="str">
            <v>Фасад PVC матовий FN052SL багамський камінь, DUAL, товщина 17,9 мм, основа - МДФ, зворотня сторона – FN052SL багамський камінь</v>
          </cell>
          <cell r="I92" t="str">
            <v>SL-DUAL-FN052SL- MDF-FN052SL</v>
          </cell>
          <cell r="J92" t="str">
            <v>1.2.1.SE</v>
          </cell>
          <cell r="K92">
            <v>0</v>
          </cell>
          <cell r="L92">
            <v>0</v>
          </cell>
          <cell r="M92">
            <v>3781</v>
          </cell>
          <cell r="N92" t="str">
            <v>Кромка в колір</v>
          </cell>
          <cell r="O92" t="str">
            <v>FN052SL</v>
          </cell>
          <cell r="P92">
            <v>0</v>
          </cell>
          <cell r="Q92" t="str">
            <v>FN052SL</v>
          </cell>
          <cell r="R92">
            <v>0</v>
          </cell>
          <cell r="S92" t="str">
            <v>Кромка Нестандарт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 t="str">
            <v>FN052SL-DUAL</v>
          </cell>
          <cell r="AB92" t="str">
            <v>багамський камінь</v>
          </cell>
          <cell r="AC92" t="str">
            <v>MTD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 t="str">
            <v>Smartline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 t="str">
            <v>Кромка в колір</v>
          </cell>
          <cell r="AS92" t="str">
            <v>Кромка в колір</v>
          </cell>
          <cell r="AT92" t="str">
            <v>FN052SL</v>
          </cell>
          <cell r="AU92">
            <v>0</v>
          </cell>
          <cell r="AV92" t="str">
            <v>FN052SL</v>
          </cell>
          <cell r="AW92" t="str">
            <v>Кромка Нестандарт</v>
          </cell>
          <cell r="AX92" t="str">
            <v>Кромка Нестандарт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 t="str">
            <v>РО156467   </v>
          </cell>
        </row>
        <row r="93">
          <cell r="G93" t="str">
            <v>L939 18 EG ABS L900 Дуб Квебек *FD</v>
          </cell>
          <cell r="H93" t="str">
            <v>Фасад L939 Дуб Квебек ABS мм, товщина 18 мм основа-звичайна ДСП, зворотня сторона – ламінат L900,  LuxeForm UA</v>
          </cell>
          <cell r="I93" t="str">
            <v>L939 18 EG ABS L900 Дуб Квебек *FD</v>
          </cell>
          <cell r="J93" t="str">
            <v>1.2.1.SE</v>
          </cell>
          <cell r="K93">
            <v>1338</v>
          </cell>
          <cell r="L93" t="str">
            <v>1.2.1.SE-FD</v>
          </cell>
          <cell r="M93">
            <v>4541</v>
          </cell>
          <cell r="N93" t="str">
            <v>Кромка в колір</v>
          </cell>
          <cell r="O93" t="str">
            <v>L939</v>
          </cell>
          <cell r="P93">
            <v>0</v>
          </cell>
          <cell r="Q93" t="str">
            <v>L939</v>
          </cell>
          <cell r="R93">
            <v>0</v>
          </cell>
          <cell r="S93" t="str">
            <v>Кромка Нестандарт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 t="str">
            <v>L939 0X</v>
          </cell>
          <cell r="AB93" t="str">
            <v>Дуб Квебек</v>
          </cell>
          <cell r="AC93" t="str">
            <v>ME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 t="str">
            <v>FC 18 Eg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 t="str">
            <v>Кромка в колір</v>
          </cell>
          <cell r="AS93" t="str">
            <v>Кромка в колір</v>
          </cell>
          <cell r="AT93" t="str">
            <v>L939</v>
          </cell>
          <cell r="AU93">
            <v>0</v>
          </cell>
          <cell r="AV93" t="str">
            <v>L939</v>
          </cell>
          <cell r="AW93" t="str">
            <v>Кромка Нестандарт</v>
          </cell>
          <cell r="AX93" t="str">
            <v>Кромка Нестандарт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 t="str">
            <v>РО153394   </v>
          </cell>
        </row>
        <row r="94">
          <cell r="G94" t="str">
            <v>L940 18 EG ABS L900 Дуб Сонома *FD</v>
          </cell>
          <cell r="H94" t="str">
            <v>Фасад L940 Дуб Сонома ABS мм, товщина 18 мм основа-звичайна ДСП, зворотня сторона – ламінат L900,  LuxeForm UA</v>
          </cell>
          <cell r="I94" t="str">
            <v>L940 18 EG ABS L900 Дуб Сонома *FD</v>
          </cell>
          <cell r="J94" t="str">
            <v>1.2.1.SE</v>
          </cell>
          <cell r="K94">
            <v>1338</v>
          </cell>
          <cell r="L94" t="str">
            <v>1.2.1.SE-FD</v>
          </cell>
          <cell r="M94">
            <v>4541</v>
          </cell>
          <cell r="N94" t="str">
            <v>Кромка в колір</v>
          </cell>
          <cell r="O94" t="str">
            <v>L940</v>
          </cell>
          <cell r="P94">
            <v>0</v>
          </cell>
          <cell r="Q94" t="str">
            <v>L940</v>
          </cell>
          <cell r="R94">
            <v>0</v>
          </cell>
          <cell r="S94" t="str">
            <v>Кромка Нестандарт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 t="str">
            <v>L940 0X</v>
          </cell>
          <cell r="AB94" t="str">
            <v>Дуб Сонома</v>
          </cell>
          <cell r="AC94" t="str">
            <v>ME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 t="str">
            <v>FC 18 Eg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 t="str">
            <v>Кромка в колір</v>
          </cell>
          <cell r="AS94" t="str">
            <v>Кромка в колір</v>
          </cell>
          <cell r="AT94" t="str">
            <v>L940</v>
          </cell>
          <cell r="AU94">
            <v>0</v>
          </cell>
          <cell r="AV94" t="str">
            <v>L940</v>
          </cell>
          <cell r="AW94" t="str">
            <v>Кромка Нестандарт</v>
          </cell>
          <cell r="AX94" t="str">
            <v>Кромка Нестандарт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 t="str">
            <v>РО153395   </v>
          </cell>
        </row>
        <row r="95">
          <cell r="G95" t="str">
            <v>SP800 18 EG ABS L900 Еванс *FD</v>
          </cell>
          <cell r="H95" t="str">
            <v>Фасад SP800 Еванс ABS мм, товщина 18 мм основа-звичайна ДСП, зворотня сторона – ламінат L900,  LuxeForm UA</v>
          </cell>
          <cell r="I95" t="str">
            <v>SP800 18 EG ABS L900 Еванс *FD</v>
          </cell>
          <cell r="J95" t="str">
            <v>1.2.1.SE</v>
          </cell>
          <cell r="K95">
            <v>1338</v>
          </cell>
          <cell r="L95" t="str">
            <v>1.2.1.SE-FD</v>
          </cell>
          <cell r="M95">
            <v>6074</v>
          </cell>
          <cell r="N95" t="str">
            <v>Кромка в колір</v>
          </cell>
          <cell r="O95" t="str">
            <v>SP800</v>
          </cell>
          <cell r="P95">
            <v>0</v>
          </cell>
          <cell r="Q95" t="str">
            <v>SP800</v>
          </cell>
          <cell r="R95">
            <v>0</v>
          </cell>
          <cell r="S95" t="str">
            <v>Кромка Нестандарт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 t="str">
            <v>SP800 0X</v>
          </cell>
          <cell r="AB95" t="str">
            <v>Еванс</v>
          </cell>
          <cell r="AC95" t="str">
            <v>ME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 t="str">
            <v>FC 18 Eg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Кромка в колір</v>
          </cell>
          <cell r="AS95" t="str">
            <v>Кромка в колір</v>
          </cell>
          <cell r="AT95" t="str">
            <v>SP800</v>
          </cell>
          <cell r="AU95">
            <v>0</v>
          </cell>
          <cell r="AV95" t="str">
            <v>SP800</v>
          </cell>
          <cell r="AW95" t="str">
            <v>Кромка Нестандарт</v>
          </cell>
          <cell r="AX95" t="str">
            <v>Кромка Нестандарт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 t="str">
            <v>РО153393   </v>
          </cell>
        </row>
        <row r="96">
          <cell r="G96" t="str">
            <v>SP801 18 EG ABS L900 Дуб скельний *FD</v>
          </cell>
          <cell r="H96" t="str">
            <v>Фасад SP801 Дуб скельний ABS мм, товщина 18 мм основа-звичайна ДСП, зворотня сторона – ламінат L900,  LuxeForm UA</v>
          </cell>
          <cell r="I96" t="str">
            <v>SP801 18 EG ABS L900 Дуб скельний *FD</v>
          </cell>
          <cell r="J96" t="str">
            <v>1.2.1.SE</v>
          </cell>
          <cell r="K96">
            <v>1338</v>
          </cell>
          <cell r="L96" t="str">
            <v>1.2.1.SE-FD</v>
          </cell>
          <cell r="M96">
            <v>6074</v>
          </cell>
          <cell r="N96" t="str">
            <v>Кромка в колір</v>
          </cell>
          <cell r="O96" t="str">
            <v>SP801</v>
          </cell>
          <cell r="P96">
            <v>0</v>
          </cell>
          <cell r="Q96" t="str">
            <v>SP801</v>
          </cell>
          <cell r="R96">
            <v>0</v>
          </cell>
          <cell r="S96" t="str">
            <v>Кромка Нестандарт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 t="str">
            <v>SP801 0X</v>
          </cell>
          <cell r="AB96" t="str">
            <v>Дуб скельний</v>
          </cell>
          <cell r="AC96" t="str">
            <v>ME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 t="str">
            <v>FC 18 Eg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Кромка в колір</v>
          </cell>
          <cell r="AS96" t="str">
            <v>Кромка в колір</v>
          </cell>
          <cell r="AT96" t="str">
            <v>SP801</v>
          </cell>
          <cell r="AU96">
            <v>0</v>
          </cell>
          <cell r="AV96" t="str">
            <v>SP801</v>
          </cell>
          <cell r="AW96" t="str">
            <v>Кромка Нестандарт</v>
          </cell>
          <cell r="AX96" t="str">
            <v>Кромка Нестандарт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 t="str">
            <v>РО153390   </v>
          </cell>
        </row>
        <row r="97">
          <cell r="G97" t="str">
            <v>SP802 18 EG ABS L900 Дуб американський *FD</v>
          </cell>
          <cell r="H97" t="str">
            <v>Фасад SP802 Дуб американський ABS мм, товщина 18 мм основа-звичайна ДСП, зворотня сторона – ламінат L900,  LuxeForm UA</v>
          </cell>
          <cell r="I97" t="str">
            <v>SP802 18 EG ABS L900 Дуб американський *FD</v>
          </cell>
          <cell r="J97" t="str">
            <v>1.2.1.SE</v>
          </cell>
          <cell r="K97">
            <v>1338</v>
          </cell>
          <cell r="L97" t="str">
            <v>1.2.1.SE-FD</v>
          </cell>
          <cell r="M97">
            <v>6074</v>
          </cell>
          <cell r="N97" t="str">
            <v>Кромка в колір</v>
          </cell>
          <cell r="O97" t="str">
            <v>SP802</v>
          </cell>
          <cell r="P97">
            <v>0</v>
          </cell>
          <cell r="Q97" t="str">
            <v>SP802</v>
          </cell>
          <cell r="R97">
            <v>0</v>
          </cell>
          <cell r="S97" t="str">
            <v>Кромка Нестандарт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 t="str">
            <v>SP802 0X</v>
          </cell>
          <cell r="AB97" t="str">
            <v>Дуб американський</v>
          </cell>
          <cell r="AC97" t="str">
            <v>ME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 t="str">
            <v>FC 18 Eg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Кромка в колір</v>
          </cell>
          <cell r="AS97" t="str">
            <v>Кромка в колір</v>
          </cell>
          <cell r="AT97" t="str">
            <v>SP802</v>
          </cell>
          <cell r="AU97">
            <v>0</v>
          </cell>
          <cell r="AV97" t="str">
            <v>SP802</v>
          </cell>
          <cell r="AW97" t="str">
            <v>Кромка Нестандарт</v>
          </cell>
          <cell r="AX97" t="str">
            <v>Кромка Нестандарт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 t="str">
            <v>РО153392   </v>
          </cell>
        </row>
        <row r="98">
          <cell r="G98" t="str">
            <v>U01 18 EG ABS L900 Бежевий *FD</v>
          </cell>
          <cell r="H98" t="str">
            <v>Фасад U01 Бежевий ABS мм, товщина 18 мм основа-звичайна ДСП, зворотня сторона – ламінат L900,  LuxeForm UA</v>
          </cell>
          <cell r="I98" t="str">
            <v>U01 18 EG ABS L900 Бежевий *FD</v>
          </cell>
          <cell r="J98" t="str">
            <v>1.2.1.SE</v>
          </cell>
          <cell r="K98">
            <v>1338</v>
          </cell>
          <cell r="L98" t="str">
            <v>1.2.1.SE-FD</v>
          </cell>
          <cell r="M98">
            <v>4945</v>
          </cell>
          <cell r="N98" t="str">
            <v>Кромка в колір</v>
          </cell>
          <cell r="O98" t="str">
            <v>U01</v>
          </cell>
          <cell r="P98">
            <v>0</v>
          </cell>
          <cell r="Q98" t="str">
            <v>U01</v>
          </cell>
          <cell r="R98">
            <v>0</v>
          </cell>
          <cell r="S98" t="str">
            <v>Кромка Нестандарт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 t="str">
            <v>U01 0X</v>
          </cell>
          <cell r="AB98" t="str">
            <v>Бежевий</v>
          </cell>
          <cell r="AC98" t="str">
            <v>MT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 t="str">
            <v>FC 18 Eg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 t="str">
            <v>Кромка в колір</v>
          </cell>
          <cell r="AS98" t="str">
            <v>Кромка в колір</v>
          </cell>
          <cell r="AT98" t="str">
            <v>U01</v>
          </cell>
          <cell r="AU98">
            <v>0</v>
          </cell>
          <cell r="AV98" t="str">
            <v>U01</v>
          </cell>
          <cell r="AW98" t="str">
            <v>Кромка Нестандарт</v>
          </cell>
          <cell r="AX98" t="str">
            <v>Кромка Нестандарт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 t="str">
            <v>РО153396   </v>
          </cell>
        </row>
        <row r="99">
          <cell r="G99" t="str">
            <v>W015 18 EG ABS L900 Чорний *FD</v>
          </cell>
          <cell r="H99" t="str">
            <v>Фасад W015 Чорний ABS мм, товщина 18 мм основа-звичайна ДСП, зворотня сторона – ламінат L900,  LuxeForm UA</v>
          </cell>
          <cell r="I99" t="str">
            <v>W015 18 EG ABS L900 Чорний *FD</v>
          </cell>
          <cell r="J99" t="str">
            <v>1.2.1.SE</v>
          </cell>
          <cell r="K99">
            <v>1338</v>
          </cell>
          <cell r="L99" t="str">
            <v>1.2.1.SE-FD</v>
          </cell>
          <cell r="M99">
            <v>5474</v>
          </cell>
          <cell r="N99" t="str">
            <v>Кромка в колір</v>
          </cell>
          <cell r="O99" t="str">
            <v>W015</v>
          </cell>
          <cell r="P99">
            <v>0</v>
          </cell>
          <cell r="Q99" t="str">
            <v>W015</v>
          </cell>
          <cell r="R99">
            <v>0</v>
          </cell>
          <cell r="S99" t="str">
            <v>Кромка Нестандарт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 t="str">
            <v>W015 0X</v>
          </cell>
          <cell r="AB99" t="str">
            <v>Чорний</v>
          </cell>
          <cell r="AC99" t="str">
            <v>MT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 t="str">
            <v>FC 18 Eg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 t="str">
            <v>Кромка в колір</v>
          </cell>
          <cell r="AS99" t="str">
            <v>Кромка в колір</v>
          </cell>
          <cell r="AT99" t="str">
            <v>W015</v>
          </cell>
          <cell r="AU99">
            <v>0</v>
          </cell>
          <cell r="AV99" t="str">
            <v>W015</v>
          </cell>
          <cell r="AW99" t="str">
            <v>Кромка Нестандарт</v>
          </cell>
          <cell r="AX99" t="str">
            <v>Кромка Нестандарт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 t="str">
            <v>РО153397   </v>
          </cell>
        </row>
        <row r="100">
          <cell r="G100" t="str">
            <v>W308 18 EG ABS L900 Меланж рояль *FD</v>
          </cell>
          <cell r="H100" t="str">
            <v>Фасад W308 Меланж рояль ABS мм, товщина 18 мм основа-звичайна ДСП, зворотня сторона – ламінат L900,  LuxeForm UA</v>
          </cell>
          <cell r="I100" t="str">
            <v>W308 18 EG ABS L900 Меланж рояль *FD</v>
          </cell>
          <cell r="J100" t="str">
            <v>1.2.1.SE</v>
          </cell>
          <cell r="K100">
            <v>1338</v>
          </cell>
          <cell r="L100" t="str">
            <v>1.2.1.SE-FD</v>
          </cell>
          <cell r="M100">
            <v>5778</v>
          </cell>
          <cell r="N100" t="str">
            <v>Кромка в колір</v>
          </cell>
          <cell r="O100" t="str">
            <v>W308</v>
          </cell>
          <cell r="P100">
            <v>0</v>
          </cell>
          <cell r="Q100" t="str">
            <v>W308</v>
          </cell>
          <cell r="R100">
            <v>0</v>
          </cell>
          <cell r="S100" t="str">
            <v>Кромка Нестандарт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 t="str">
            <v>W308 0X</v>
          </cell>
          <cell r="AB100" t="str">
            <v>Меланж рояль</v>
          </cell>
          <cell r="AC100" t="str">
            <v>ME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 t="str">
            <v>FC 18 Eg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 t="str">
            <v>Кромка в колір</v>
          </cell>
          <cell r="AS100" t="str">
            <v>Кромка в колір</v>
          </cell>
          <cell r="AT100" t="str">
            <v>W308</v>
          </cell>
          <cell r="AU100">
            <v>0</v>
          </cell>
          <cell r="AV100" t="str">
            <v>W308</v>
          </cell>
          <cell r="AW100" t="str">
            <v>Кромка Нестандарт</v>
          </cell>
          <cell r="AX100" t="str">
            <v>Кромка Нестандарт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 t="str">
            <v>РО153398   </v>
          </cell>
        </row>
        <row r="101">
          <cell r="G101" t="str">
            <v>W309 18 EG ABS L900 Меланж *FD</v>
          </cell>
          <cell r="H101" t="str">
            <v>Фасад W309 Меланж ABS мм, товщина 18 мм основа-звичайна ДСП, зворотня сторона – ламінат L900,  LuxeForm UA</v>
          </cell>
          <cell r="I101" t="str">
            <v>W309 18 EG ABS L900 Меланж *FD</v>
          </cell>
          <cell r="J101" t="str">
            <v>1.2.1.SE</v>
          </cell>
          <cell r="K101">
            <v>1338</v>
          </cell>
          <cell r="L101" t="str">
            <v>1.2.1.SE-FD</v>
          </cell>
          <cell r="M101">
            <v>5778</v>
          </cell>
          <cell r="N101" t="str">
            <v>Кромка в колір</v>
          </cell>
          <cell r="O101" t="str">
            <v>W309</v>
          </cell>
          <cell r="P101">
            <v>0</v>
          </cell>
          <cell r="Q101" t="str">
            <v>W309</v>
          </cell>
          <cell r="R101">
            <v>0</v>
          </cell>
          <cell r="S101" t="str">
            <v>Кромка Нестандарт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 t="str">
            <v>W309 0X</v>
          </cell>
          <cell r="AB101" t="str">
            <v>Меланж</v>
          </cell>
          <cell r="AC101" t="str">
            <v>ME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 t="str">
            <v>FC 18 Eg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 t="str">
            <v>Кромка в колір</v>
          </cell>
          <cell r="AS101" t="str">
            <v>Кромка в колір</v>
          </cell>
          <cell r="AT101" t="str">
            <v>W309</v>
          </cell>
          <cell r="AU101">
            <v>0</v>
          </cell>
          <cell r="AV101" t="str">
            <v>W309</v>
          </cell>
          <cell r="AW101" t="str">
            <v>Кромка Нестандарт</v>
          </cell>
          <cell r="AX101" t="str">
            <v>Кромка Нестандарт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 t="str">
            <v>РО153399   </v>
          </cell>
        </row>
        <row r="102">
          <cell r="G102" t="str">
            <v>W74 18 EG ABS L900 Бiлий *FD</v>
          </cell>
          <cell r="H102" t="str">
            <v>Фасад W74 Бiлий ABS мм, товщина 18 мм основа-звичайна ДСП, зворотня сторона – ламінат L900,  LuxeForm UA</v>
          </cell>
          <cell r="I102" t="str">
            <v>W74 18 EG ABS L900 Бiлий *FD</v>
          </cell>
          <cell r="J102" t="str">
            <v>1.2.1.SE</v>
          </cell>
          <cell r="K102">
            <v>1338</v>
          </cell>
          <cell r="L102" t="str">
            <v>1.2.1.SE-FD</v>
          </cell>
          <cell r="M102">
            <v>4945</v>
          </cell>
          <cell r="N102" t="str">
            <v>Кромка в колір</v>
          </cell>
          <cell r="O102" t="str">
            <v>W74</v>
          </cell>
          <cell r="P102">
            <v>0</v>
          </cell>
          <cell r="Q102" t="str">
            <v>W74</v>
          </cell>
          <cell r="R102">
            <v>0</v>
          </cell>
          <cell r="S102" t="str">
            <v>Кромка Нестандарт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 t="str">
            <v>W74 0X</v>
          </cell>
          <cell r="AB102" t="str">
            <v>Бiлий</v>
          </cell>
          <cell r="AC102" t="str">
            <v>MT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 t="str">
            <v>FC 18 Eg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 t="str">
            <v>Кромка в колір</v>
          </cell>
          <cell r="AS102" t="str">
            <v>Кромка в колір</v>
          </cell>
          <cell r="AT102" t="str">
            <v>W74</v>
          </cell>
          <cell r="AU102">
            <v>0</v>
          </cell>
          <cell r="AV102" t="str">
            <v>W74</v>
          </cell>
          <cell r="AW102" t="str">
            <v>Кромка Нестандарт</v>
          </cell>
          <cell r="AX102" t="str">
            <v>Кромка Нестандарт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 t="str">
            <v>РО153400   </v>
          </cell>
        </row>
        <row r="103">
          <cell r="G103" t="str">
            <v>MT-AF-403U AS небесний оксамит 18,4  MDF HS 000U біле* FD</v>
          </cell>
          <cell r="H103" t="str">
            <v>Фасад Акрил TopX1800 глибокий матовий MT-AF-403U небесний оксамит, товщина 18,4 мм, основа - МДФ, зворотня сторона – високоміцне покриття  HS 000U біле</v>
          </cell>
          <cell r="I103" t="str">
            <v>AS-MT-AF403U- MDF-HS000U</v>
          </cell>
          <cell r="J103">
            <v>0</v>
          </cell>
          <cell r="K103">
            <v>0</v>
          </cell>
          <cell r="M103">
            <v>4300</v>
          </cell>
          <cell r="N103" t="str">
            <v>Кромка в колір</v>
          </cell>
          <cell r="O103" t="str">
            <v>MT-AF-403</v>
          </cell>
          <cell r="P103">
            <v>0</v>
          </cell>
          <cell r="Q103" t="str">
            <v>MT-AF-403</v>
          </cell>
          <cell r="R103">
            <v>0</v>
          </cell>
          <cell r="S103" t="str">
            <v>Кромка Нестандарт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 t="str">
            <v>MT-AF-403U</v>
          </cell>
          <cell r="AB103" t="str">
            <v>небесний оксамит</v>
          </cell>
          <cell r="AC103" t="str">
            <v>MT-AF</v>
          </cell>
          <cell r="AK103" t="str">
            <v>Acryl</v>
          </cell>
          <cell r="AN103">
            <v>0</v>
          </cell>
          <cell r="AR103" t="str">
            <v>Кромка в колір</v>
          </cell>
          <cell r="AS103" t="str">
            <v>Кромка в колір</v>
          </cell>
          <cell r="AT103" t="str">
            <v>MT-AF-403</v>
          </cell>
          <cell r="AU103">
            <v>0</v>
          </cell>
          <cell r="AV103" t="str">
            <v>MT-AF-403</v>
          </cell>
          <cell r="AW103" t="str">
            <v>Кромка Нестандарт</v>
          </cell>
          <cell r="AX103" t="str">
            <v>Кромка Нестандарт</v>
          </cell>
          <cell r="AY103">
            <v>0</v>
          </cell>
          <cell r="AZ103">
            <v>0</v>
          </cell>
          <cell r="BA103">
            <v>0</v>
          </cell>
          <cell r="BG103" t="str">
            <v>РО160965</v>
          </cell>
        </row>
        <row r="104">
          <cell r="G104" t="str">
            <v>MT-AF-801U AS лісовий вовк 18,4  MDF HS 000U біле* FD</v>
          </cell>
          <cell r="H104" t="str">
            <v>Фасад Акрил TopX1800 глибокий матовий MT-AF-801U лісовий вовк, товщина 18,4 мм, основа - МДФ, зворотня сторона – високоміцне покриття  HS 000U біле</v>
          </cell>
          <cell r="I104" t="str">
            <v>AS-MT-AF801U- MDF-HS000U</v>
          </cell>
          <cell r="J104">
            <v>0</v>
          </cell>
          <cell r="K104">
            <v>0</v>
          </cell>
          <cell r="M104">
            <v>4300</v>
          </cell>
          <cell r="N104" t="str">
            <v>Кромка в колір</v>
          </cell>
          <cell r="O104" t="str">
            <v>MT-AF-801</v>
          </cell>
          <cell r="P104">
            <v>0</v>
          </cell>
          <cell r="Q104" t="str">
            <v>MT-AF-801</v>
          </cell>
          <cell r="R104">
            <v>0</v>
          </cell>
          <cell r="S104" t="str">
            <v>Кромка Нестандарт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 t="str">
            <v>MT-AF-801U</v>
          </cell>
          <cell r="AB104" t="str">
            <v>лісовий вовк</v>
          </cell>
          <cell r="AC104" t="str">
            <v>MT-AF</v>
          </cell>
          <cell r="AK104" t="str">
            <v>Acryl</v>
          </cell>
          <cell r="AN104">
            <v>0</v>
          </cell>
          <cell r="AR104" t="str">
            <v>Кромка в колір</v>
          </cell>
          <cell r="AS104" t="str">
            <v>Кромка в колір</v>
          </cell>
          <cell r="AT104" t="str">
            <v>MT-AF-801</v>
          </cell>
          <cell r="AU104">
            <v>0</v>
          </cell>
          <cell r="AV104" t="str">
            <v>MT-AF-801</v>
          </cell>
          <cell r="AW104" t="str">
            <v>Кромка Нестандарт</v>
          </cell>
          <cell r="AX104" t="str">
            <v>Кромка Нестандарт</v>
          </cell>
          <cell r="AY104">
            <v>0</v>
          </cell>
          <cell r="AZ104">
            <v>0</v>
          </cell>
          <cell r="BA104">
            <v>0</v>
          </cell>
          <cell r="BG104" t="str">
            <v>РО160963</v>
          </cell>
        </row>
        <row r="105">
          <cell r="G105" t="str">
            <v>MT-AF-803U AS графіт 18,4  MDF HS 900U чорний* FD</v>
          </cell>
          <cell r="H105" t="str">
            <v>Фасад Акрил TopX1800 глибокий матовий MT-AF-803U графіт, товщина 18,4 мм, основа - МДФ, зворотня сторона – високоміцне покриття  HS 900U чорне</v>
          </cell>
          <cell r="I105" t="str">
            <v>AS-MT-AF803U- MDF-HS900U</v>
          </cell>
          <cell r="J105">
            <v>0</v>
          </cell>
          <cell r="K105">
            <v>0</v>
          </cell>
          <cell r="L105">
            <v>0</v>
          </cell>
          <cell r="M105">
            <v>4300</v>
          </cell>
          <cell r="N105" t="str">
            <v>Кромка в колір</v>
          </cell>
          <cell r="O105" t="str">
            <v>MT-AF-803</v>
          </cell>
          <cell r="P105">
            <v>0</v>
          </cell>
          <cell r="Q105" t="str">
            <v>MT-AF-803</v>
          </cell>
          <cell r="R105">
            <v>0</v>
          </cell>
          <cell r="S105" t="str">
            <v>Кромка Нестандарт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 t="str">
            <v>MT-AF-803U</v>
          </cell>
          <cell r="AB105" t="str">
            <v>графіт</v>
          </cell>
          <cell r="AC105" t="str">
            <v>MT-AF</v>
          </cell>
          <cell r="AK105" t="str">
            <v>Acryl</v>
          </cell>
          <cell r="AN105">
            <v>0</v>
          </cell>
          <cell r="AR105" t="str">
            <v>Кромка в колір</v>
          </cell>
          <cell r="AS105" t="str">
            <v>Кромка в колір</v>
          </cell>
          <cell r="AT105" t="str">
            <v>MT-AF-803</v>
          </cell>
          <cell r="AU105">
            <v>0</v>
          </cell>
          <cell r="AV105" t="str">
            <v>MT-AF-803</v>
          </cell>
          <cell r="AW105" t="str">
            <v>Кромка Нестандарт</v>
          </cell>
          <cell r="AX105" t="str">
            <v>Кромка Нестандарт</v>
          </cell>
          <cell r="AY105">
            <v>0</v>
          </cell>
          <cell r="AZ105">
            <v>0</v>
          </cell>
          <cell r="BA105">
            <v>0</v>
          </cell>
          <cell r="BG105" t="str">
            <v>РО160962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K106">
            <v>0</v>
          </cell>
          <cell r="AN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K107">
            <v>0</v>
          </cell>
          <cell r="AN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G108" t="str">
            <v>…</v>
          </cell>
          <cell r="H108" t="str">
            <v>…</v>
          </cell>
          <cell r="I108" t="str">
            <v>…</v>
          </cell>
          <cell r="J108" t="str">
            <v>…</v>
          </cell>
          <cell r="K108" t="str">
            <v>…</v>
          </cell>
          <cell r="L108" t="str">
            <v>…</v>
          </cell>
          <cell r="M108" t="str">
            <v>…</v>
          </cell>
          <cell r="N108" t="str">
            <v>…</v>
          </cell>
          <cell r="O108" t="str">
            <v>…</v>
          </cell>
          <cell r="P108" t="str">
            <v>…</v>
          </cell>
          <cell r="Q108" t="str">
            <v>…</v>
          </cell>
          <cell r="R108" t="str">
            <v>…</v>
          </cell>
          <cell r="S108" t="str">
            <v>…</v>
          </cell>
          <cell r="T108" t="str">
            <v>…</v>
          </cell>
          <cell r="U108" t="str">
            <v>…</v>
          </cell>
          <cell r="V108" t="str">
            <v>…</v>
          </cell>
          <cell r="AA108" t="str">
            <v>…</v>
          </cell>
          <cell r="AB108" t="str">
            <v>…</v>
          </cell>
          <cell r="AC108" t="str">
            <v>…</v>
          </cell>
          <cell r="AD108" t="str">
            <v>…</v>
          </cell>
          <cell r="AE108" t="str">
            <v>…</v>
          </cell>
          <cell r="AF108" t="str">
            <v>…</v>
          </cell>
          <cell r="AG108" t="str">
            <v>…</v>
          </cell>
          <cell r="AH108" t="str">
            <v>…</v>
          </cell>
          <cell r="AI108" t="str">
            <v>…</v>
          </cell>
          <cell r="AJ108" t="str">
            <v>…</v>
          </cell>
          <cell r="AK108" t="str">
            <v>…</v>
          </cell>
          <cell r="AN108" t="str">
            <v>…</v>
          </cell>
        </row>
        <row r="110">
          <cell r="G110">
            <v>3</v>
          </cell>
          <cell r="H110">
            <v>4</v>
          </cell>
          <cell r="I110">
            <v>5</v>
          </cell>
          <cell r="J110">
            <v>6</v>
          </cell>
          <cell r="K110">
            <v>7</v>
          </cell>
          <cell r="L110">
            <v>8</v>
          </cell>
          <cell r="M110">
            <v>9</v>
          </cell>
          <cell r="N110">
            <v>10</v>
          </cell>
          <cell r="O110">
            <v>11</v>
          </cell>
          <cell r="P110">
            <v>12</v>
          </cell>
          <cell r="Q110">
            <v>13</v>
          </cell>
          <cell r="R110">
            <v>14</v>
          </cell>
          <cell r="S110">
            <v>15</v>
          </cell>
          <cell r="T110">
            <v>16</v>
          </cell>
          <cell r="U110">
            <v>17</v>
          </cell>
          <cell r="V110">
            <v>18</v>
          </cell>
          <cell r="W110">
            <v>19</v>
          </cell>
          <cell r="X110">
            <v>20</v>
          </cell>
          <cell r="Y110">
            <v>21</v>
          </cell>
          <cell r="Z110">
            <v>22</v>
          </cell>
          <cell r="AA110">
            <v>23</v>
          </cell>
          <cell r="AB110">
            <v>24</v>
          </cell>
          <cell r="AC110">
            <v>25</v>
          </cell>
          <cell r="AD110">
            <v>26</v>
          </cell>
          <cell r="AE110">
            <v>27</v>
          </cell>
          <cell r="AF110">
            <v>28</v>
          </cell>
          <cell r="AG110">
            <v>29</v>
          </cell>
          <cell r="AH110">
            <v>30</v>
          </cell>
          <cell r="AI110">
            <v>31</v>
          </cell>
          <cell r="AJ110">
            <v>32</v>
          </cell>
          <cell r="AK110">
            <v>33</v>
          </cell>
          <cell r="AL110">
            <v>34</v>
          </cell>
          <cell r="AM110">
            <v>35</v>
          </cell>
          <cell r="AN110">
            <v>36</v>
          </cell>
          <cell r="AO110">
            <v>37</v>
          </cell>
          <cell r="AP110">
            <v>38</v>
          </cell>
          <cell r="AQ110">
            <v>39</v>
          </cell>
          <cell r="AR110">
            <v>40</v>
          </cell>
          <cell r="AS110">
            <v>41</v>
          </cell>
          <cell r="AT110">
            <v>42</v>
          </cell>
          <cell r="AU110">
            <v>43</v>
          </cell>
          <cell r="AV110">
            <v>44</v>
          </cell>
          <cell r="AW110">
            <v>45</v>
          </cell>
          <cell r="AX110">
            <v>46</v>
          </cell>
          <cell r="AY110">
            <v>47</v>
          </cell>
          <cell r="AZ110">
            <v>48</v>
          </cell>
          <cell r="BA110">
            <v>49</v>
          </cell>
          <cell r="BB110">
            <v>50</v>
          </cell>
          <cell r="BC110">
            <v>51</v>
          </cell>
          <cell r="BD110">
            <v>52</v>
          </cell>
          <cell r="BE110">
            <v>53</v>
          </cell>
          <cell r="BF110">
            <v>54</v>
          </cell>
          <cell r="BG110">
            <v>55</v>
          </cell>
          <cell r="BH110">
            <v>56</v>
          </cell>
        </row>
        <row r="112">
          <cell r="I112" t="str">
            <v>L939 18 EG ABS L900 Дуб Квебек *FD</v>
          </cell>
          <cell r="J112">
            <v>4541</v>
          </cell>
        </row>
        <row r="113">
          <cell r="I113" t="str">
            <v>L940 18 EG ABS L900 Дуб Сонома *FD</v>
          </cell>
          <cell r="J113">
            <v>4541</v>
          </cell>
        </row>
        <row r="114">
          <cell r="I114" t="str">
            <v>SP800 18 EG ABS L900 Еванс *FD</v>
          </cell>
          <cell r="J114">
            <v>6074</v>
          </cell>
        </row>
        <row r="115">
          <cell r="I115" t="str">
            <v>SP801 18 EG ABS L900 Дуб скельний *FD</v>
          </cell>
          <cell r="J115">
            <v>6074</v>
          </cell>
        </row>
        <row r="116">
          <cell r="I116" t="str">
            <v>SP802 18 EG ABS L900 Дуб американський *FD</v>
          </cell>
          <cell r="J116">
            <v>6074</v>
          </cell>
        </row>
        <row r="117">
          <cell r="I117" t="str">
            <v>U01 18 EG ABS L900 Бежевий *FD</v>
          </cell>
          <cell r="J117">
            <v>4945</v>
          </cell>
        </row>
        <row r="118">
          <cell r="I118" t="str">
            <v>W015 18 EG ABS L900 Чорний *FD</v>
          </cell>
          <cell r="J118">
            <v>5474</v>
          </cell>
        </row>
        <row r="119">
          <cell r="I119" t="str">
            <v>W308 18 EG ABS L900 Меланж рояль *FD</v>
          </cell>
          <cell r="J119">
            <v>5778</v>
          </cell>
          <cell r="K119">
            <v>0</v>
          </cell>
          <cell r="L119">
            <v>0</v>
          </cell>
        </row>
        <row r="120">
          <cell r="I120" t="str">
            <v>W309 18 EG ABS L900 Меланж *FD</v>
          </cell>
          <cell r="J120">
            <v>5778</v>
          </cell>
          <cell r="M120">
            <v>0</v>
          </cell>
        </row>
        <row r="121">
          <cell r="I121" t="str">
            <v>W74 18 EG ABS L900 Бiлий *FD</v>
          </cell>
          <cell r="J121">
            <v>4945</v>
          </cell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t.ua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54"/>
  <sheetViews>
    <sheetView showGridLines="0" tabSelected="1" zoomScale="85" zoomScaleNormal="85" workbookViewId="0">
      <selection activeCell="N37" sqref="N37"/>
    </sheetView>
  </sheetViews>
  <sheetFormatPr defaultColWidth="11.5703125" defaultRowHeight="18.75" x14ac:dyDescent="0.3"/>
  <cols>
    <col min="1" max="1" width="5.5703125" style="2" customWidth="1"/>
    <col min="2" max="2" width="17.140625" style="2" customWidth="1"/>
    <col min="3" max="3" width="12.28515625" style="2" customWidth="1"/>
    <col min="4" max="5" width="9.28515625" style="3" customWidth="1"/>
    <col min="6" max="6" width="14.85546875" style="2" customWidth="1"/>
    <col min="7" max="7" width="18.5703125" style="2" customWidth="1"/>
    <col min="8" max="8" width="17" style="2" customWidth="1"/>
    <col min="9" max="10" width="13.5703125" style="2" customWidth="1"/>
    <col min="11" max="11" width="9.28515625" style="2" customWidth="1"/>
    <col min="12" max="12" width="13.85546875" style="2" customWidth="1"/>
    <col min="13" max="13" width="14.28515625" style="2" customWidth="1"/>
    <col min="14" max="14" width="20.140625" style="2" customWidth="1"/>
    <col min="15" max="15" width="16" style="2" hidden="1" customWidth="1"/>
    <col min="16" max="16" width="4.140625" style="2" hidden="1" customWidth="1"/>
    <col min="17" max="17" width="5" style="2" hidden="1" customWidth="1"/>
    <col min="18" max="18" width="4.42578125" style="2" hidden="1" customWidth="1"/>
    <col min="19" max="19" width="5" style="2" hidden="1" customWidth="1"/>
    <col min="20" max="20" width="7.7109375" style="2" hidden="1" customWidth="1"/>
    <col min="21" max="21" width="3.85546875" style="2" hidden="1" customWidth="1"/>
    <col min="22" max="28" width="3.28515625" style="2" hidden="1" customWidth="1"/>
    <col min="29" max="29" width="20.28515625" style="2" hidden="1" customWidth="1"/>
    <col min="30" max="32" width="6" style="2" hidden="1" customWidth="1"/>
    <col min="33" max="33" width="10.85546875" style="2" hidden="1" customWidth="1"/>
    <col min="34" max="34" width="6" style="2" customWidth="1"/>
    <col min="35" max="35" width="14" style="2" customWidth="1"/>
    <col min="36" max="36" width="4.85546875" style="2" customWidth="1"/>
    <col min="37" max="43" width="9.140625" style="2" customWidth="1"/>
    <col min="44" max="44" width="12.5703125" style="2" customWidth="1"/>
    <col min="45" max="66" width="9.140625" style="2" customWidth="1"/>
    <col min="67" max="1025" width="11.5703125" style="4"/>
  </cols>
  <sheetData>
    <row r="1" spans="1:66 1025:1025" ht="14.25" customHeight="1" x14ac:dyDescent="0.3"/>
    <row r="2" spans="1:66 1025:1025" ht="36" customHeight="1" x14ac:dyDescent="0.3">
      <c r="A2" s="721" t="s">
        <v>1396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5"/>
      <c r="M2" s="5"/>
      <c r="AJ2" s="721"/>
      <c r="AK2" s="721"/>
      <c r="AL2" s="721"/>
      <c r="AM2" s="721"/>
      <c r="AN2" s="721"/>
      <c r="AO2" s="721"/>
      <c r="AP2" s="721"/>
      <c r="AQ2" s="721"/>
      <c r="AR2" s="721"/>
      <c r="AS2" s="721"/>
    </row>
    <row r="3" spans="1:66 1025:1025" x14ac:dyDescent="0.3">
      <c r="A3" s="722" t="s">
        <v>0</v>
      </c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6"/>
      <c r="M3" s="6"/>
      <c r="AJ3" s="721"/>
      <c r="AK3" s="721"/>
      <c r="AL3" s="721"/>
      <c r="AM3" s="721"/>
      <c r="AN3" s="721"/>
      <c r="AO3" s="721"/>
      <c r="AP3" s="721"/>
      <c r="AQ3" s="721"/>
      <c r="AR3" s="721"/>
      <c r="AS3" s="721"/>
    </row>
    <row r="4" spans="1:66 1025:1025" ht="6" customHeight="1" x14ac:dyDescent="0.3">
      <c r="B4" s="7"/>
      <c r="C4" s="7"/>
      <c r="D4" s="8"/>
      <c r="E4" s="8"/>
      <c r="F4" s="7"/>
      <c r="G4" s="7"/>
      <c r="H4" s="7"/>
      <c r="I4" s="7"/>
      <c r="J4" s="7"/>
      <c r="K4" s="7"/>
      <c r="L4" s="7"/>
      <c r="M4" s="7"/>
      <c r="AJ4" s="721"/>
      <c r="AK4" s="721"/>
      <c r="AL4" s="721"/>
      <c r="AM4" s="721"/>
      <c r="AN4" s="721"/>
      <c r="AO4" s="721"/>
      <c r="AP4" s="721"/>
      <c r="AQ4" s="721"/>
      <c r="AR4" s="721"/>
      <c r="AS4" s="721"/>
    </row>
    <row r="5" spans="1:66 1025:1025" ht="21" customHeight="1" x14ac:dyDescent="0.3">
      <c r="A5" s="9">
        <v>1</v>
      </c>
      <c r="B5" s="704" t="s">
        <v>1</v>
      </c>
      <c r="C5" s="704"/>
      <c r="D5" s="704"/>
      <c r="E5" s="1"/>
      <c r="H5" s="10"/>
      <c r="I5" s="681"/>
      <c r="J5" s="681"/>
      <c r="K5" s="681"/>
      <c r="L5" s="681"/>
      <c r="M5" s="681"/>
      <c r="AJ5" s="721"/>
      <c r="AK5" s="721"/>
      <c r="AL5" s="721"/>
      <c r="AM5" s="721"/>
      <c r="AN5" s="721"/>
      <c r="AO5" s="721"/>
      <c r="AP5" s="721"/>
      <c r="AQ5" s="721"/>
      <c r="AR5" s="721"/>
      <c r="AS5" s="721"/>
    </row>
    <row r="6" spans="1:66 1025:1025" s="16" customFormat="1" ht="15.75" customHeight="1" x14ac:dyDescent="0.3">
      <c r="A6" s="11"/>
      <c r="B6" s="12" t="s">
        <v>1389</v>
      </c>
      <c r="C6" s="13" t="s">
        <v>1390</v>
      </c>
      <c r="D6" s="14"/>
      <c r="E6" s="14"/>
      <c r="F6" s="13"/>
      <c r="G6" s="13"/>
      <c r="H6" s="15"/>
      <c r="I6" s="682"/>
      <c r="J6" s="682"/>
      <c r="K6" s="683"/>
      <c r="L6" s="683"/>
      <c r="M6" s="68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 1025:1025" x14ac:dyDescent="0.3">
      <c r="B7" s="710" t="s">
        <v>1391</v>
      </c>
      <c r="C7" s="710"/>
      <c r="D7" s="720"/>
      <c r="E7" s="720"/>
      <c r="F7" s="720"/>
      <c r="G7" s="720"/>
      <c r="H7" s="10"/>
      <c r="I7" s="712"/>
      <c r="J7" s="712"/>
      <c r="K7" s="712"/>
      <c r="L7" s="713"/>
      <c r="M7" s="713"/>
      <c r="P7" s="17"/>
    </row>
    <row r="8" spans="1:66 1025:1025" x14ac:dyDescent="0.3">
      <c r="B8" s="710" t="s">
        <v>1392</v>
      </c>
      <c r="C8" s="710"/>
      <c r="D8" s="720"/>
      <c r="E8" s="720"/>
      <c r="F8" s="720"/>
      <c r="G8" s="720"/>
      <c r="H8" s="10"/>
      <c r="I8" s="712"/>
      <c r="J8" s="712"/>
      <c r="K8" s="712"/>
      <c r="L8" s="713"/>
      <c r="M8" s="713"/>
    </row>
    <row r="9" spans="1:66 1025:1025" x14ac:dyDescent="0.3">
      <c r="B9" s="710" t="s">
        <v>2</v>
      </c>
      <c r="C9" s="710"/>
      <c r="D9" s="720"/>
      <c r="E9" s="720"/>
      <c r="F9" s="720"/>
      <c r="G9" s="720"/>
      <c r="H9" s="10"/>
      <c r="I9" s="712"/>
      <c r="J9" s="712"/>
      <c r="K9" s="712"/>
      <c r="L9" s="713"/>
      <c r="M9" s="713"/>
    </row>
    <row r="10" spans="1:66 1025:1025" x14ac:dyDescent="0.3">
      <c r="B10" s="710" t="s">
        <v>1394</v>
      </c>
      <c r="C10" s="710"/>
      <c r="D10" s="711">
        <v>0</v>
      </c>
      <c r="E10" s="711"/>
      <c r="F10" s="711"/>
      <c r="G10" s="711"/>
      <c r="H10" s="10"/>
      <c r="I10" s="712"/>
      <c r="J10" s="712"/>
      <c r="K10" s="712"/>
      <c r="L10" s="713"/>
      <c r="M10" s="713"/>
      <c r="P10" s="18"/>
    </row>
    <row r="11" spans="1:66 1025:1025" x14ac:dyDescent="0.3">
      <c r="B11" s="715" t="s">
        <v>1393</v>
      </c>
      <c r="C11" s="716"/>
      <c r="D11" s="717"/>
      <c r="E11" s="718"/>
      <c r="F11" s="718"/>
      <c r="G11" s="719"/>
      <c r="H11" s="10"/>
      <c r="I11" s="684"/>
      <c r="J11" s="684"/>
      <c r="K11" s="684"/>
      <c r="L11" s="685"/>
      <c r="M11" s="685"/>
      <c r="P11" s="18"/>
    </row>
    <row r="12" spans="1:66 1025:1025" x14ac:dyDescent="0.3">
      <c r="B12" s="710" t="s">
        <v>1395</v>
      </c>
      <c r="C12" s="710"/>
      <c r="D12" s="714"/>
      <c r="E12" s="714"/>
      <c r="F12" s="714"/>
      <c r="G12" s="714"/>
      <c r="H12" s="10"/>
      <c r="I12" s="712"/>
      <c r="J12" s="712"/>
      <c r="K12" s="712"/>
      <c r="L12" s="713"/>
      <c r="M12" s="713"/>
      <c r="P12" s="18"/>
    </row>
    <row r="13" spans="1:66 1025:1025" x14ac:dyDescent="0.3">
      <c r="P13" s="18"/>
    </row>
    <row r="14" spans="1:66 1025:1025" ht="20.25" customHeight="1" x14ac:dyDescent="0.3">
      <c r="A14" s="9">
        <v>2</v>
      </c>
      <c r="B14" s="704" t="s">
        <v>3</v>
      </c>
      <c r="C14" s="704"/>
      <c r="D14" s="704"/>
      <c r="E14" s="1"/>
      <c r="P14" s="18"/>
    </row>
    <row r="15" spans="1:66 1025:1025" ht="20.25" customHeight="1" x14ac:dyDescent="0.3">
      <c r="B15" s="705" t="s">
        <v>1397</v>
      </c>
      <c r="C15" s="705"/>
      <c r="D15" s="705"/>
      <c r="E15" s="2"/>
      <c r="O15" s="18"/>
      <c r="BN15" s="4"/>
      <c r="AMK15"/>
    </row>
    <row r="16" spans="1:66 1025:1025" ht="9" customHeight="1" x14ac:dyDescent="0.3">
      <c r="P16" s="18"/>
    </row>
    <row r="17" spans="1:66" ht="9.75" customHeight="1" x14ac:dyDescent="0.3">
      <c r="P17" s="18"/>
    </row>
    <row r="18" spans="1:66" ht="45.75" customHeight="1" x14ac:dyDescent="0.3">
      <c r="A18" s="9">
        <v>3</v>
      </c>
      <c r="B18" s="734" t="s">
        <v>1399</v>
      </c>
      <c r="C18" s="734"/>
      <c r="D18" s="734"/>
      <c r="E18" s="734"/>
      <c r="F18" s="734"/>
      <c r="G18" s="19" t="s">
        <v>5</v>
      </c>
      <c r="H18" s="19" t="s">
        <v>6</v>
      </c>
      <c r="I18" s="19" t="s">
        <v>7</v>
      </c>
      <c r="J18" s="20"/>
      <c r="P18" s="21" t="s">
        <v>8</v>
      </c>
    </row>
    <row r="19" spans="1:66" ht="35.25" customHeight="1" x14ac:dyDescent="0.3">
      <c r="B19" s="706" t="s">
        <v>1046</v>
      </c>
      <c r="C19" s="706"/>
      <c r="D19" s="706"/>
      <c r="E19" s="706"/>
      <c r="F19" s="706"/>
      <c r="G19" s="22" t="str">
        <f>CONCATENATE(VLOOKUP(O19,соответствие!I:AM,29,0), "  ",VLOOKUP(O21,'для впр'!$C$1:$D$8,2,0))</f>
        <v>Acryl  Extra Matt</v>
      </c>
      <c r="H19" s="23" t="str">
        <f>IF(O21="ME","ТАК",(IF(O21="MM","ТАК",(IF(O21="GL","НI",(IF(O21="MT","НI",(IF(O21="MT-AF","НІ",(IF(O21="MTD","ТАК",(IF(O21="GLD","ТАК",(IF(O21="FN","ТАК")))))))))))))))</f>
        <v>НІ</v>
      </c>
      <c r="I19" s="24">
        <f>VLOOKUP(O19,соответствие!I:M,5,0)</f>
        <v>4199</v>
      </c>
      <c r="J19" s="25"/>
      <c r="K19" s="26"/>
      <c r="L19" s="26"/>
      <c r="M19" s="26"/>
      <c r="O19" s="27" t="str">
        <f>IFERROR(VLOOKUP(B19,соответствие!$G$2:$AB$153,3,0)," ")</f>
        <v>AS-MT-AF303U- MDF-HS000U</v>
      </c>
      <c r="P19" s="2" t="e">
        <f>VLOOKUP(Ввід!O19,соответствие!E:AV,40,0)</f>
        <v>#N/A</v>
      </c>
      <c r="AC19" s="28" t="str">
        <f>VLOOKUP(B19,код!A:B,2,FALSE())</f>
        <v>РО176349</v>
      </c>
    </row>
    <row r="20" spans="1:66" ht="15" customHeight="1" x14ac:dyDescent="0.3">
      <c r="B20" s="29"/>
      <c r="C20" s="29"/>
      <c r="D20" s="30"/>
      <c r="E20" s="30"/>
      <c r="F20" s="29"/>
      <c r="G20" s="31"/>
      <c r="H20" s="31"/>
      <c r="I20" s="31"/>
      <c r="J20" s="31"/>
    </row>
    <row r="21" spans="1:66" ht="15" customHeight="1" x14ac:dyDescent="0.3">
      <c r="A21" s="2">
        <v>4</v>
      </c>
      <c r="B21" s="708" t="s">
        <v>9</v>
      </c>
      <c r="C21" s="708"/>
      <c r="D21" s="708"/>
      <c r="E21" s="709"/>
      <c r="F21" s="707" t="s">
        <v>10</v>
      </c>
      <c r="G21" s="707"/>
      <c r="H21" s="707"/>
      <c r="I21" s="32"/>
      <c r="J21" s="32"/>
      <c r="O21" s="2" t="str">
        <f>VLOOKUP(O19,соответствие!I:AC,21,0)</f>
        <v>MT-AF</v>
      </c>
      <c r="T21" s="33" t="s">
        <v>11</v>
      </c>
    </row>
    <row r="22" spans="1:66" ht="19.5" customHeight="1" x14ac:dyDescent="0.3">
      <c r="A22" s="34"/>
      <c r="B22" s="701" t="s">
        <v>12</v>
      </c>
      <c r="C22" s="702"/>
      <c r="D22" s="702"/>
      <c r="E22" s="703"/>
      <c r="F22" s="697" t="str">
        <f>IF(B22='для впр'!$A$1,VLOOKUP(Ввід!O19,'для впр'!A:M,6,0),VLOOKUP(Ввід!O19,'для впр'!A:M,11,0))</f>
        <v>MT-AF-303</v>
      </c>
      <c r="G22" s="697"/>
      <c r="H22" s="697"/>
      <c r="I22" s="32"/>
      <c r="J22" s="32"/>
      <c r="O22" s="17"/>
      <c r="T22" s="35" t="e">
        <f>VLOOKUP(Ввід!O19,соответствие!E:AV,40,0)</f>
        <v>#N/A</v>
      </c>
    </row>
    <row r="23" spans="1:66" ht="8.25" customHeight="1" x14ac:dyDescent="0.3">
      <c r="M23" s="18"/>
    </row>
    <row r="24" spans="1:66" s="39" customFormat="1" ht="30.75" customHeight="1" x14ac:dyDescent="0.3">
      <c r="A24" s="9">
        <v>5</v>
      </c>
      <c r="B24" s="698" t="s">
        <v>13</v>
      </c>
      <c r="C24" s="698"/>
      <c r="D24" s="698"/>
      <c r="E24" s="698"/>
      <c r="F24" s="698"/>
      <c r="G24" s="698"/>
      <c r="H24" s="698"/>
      <c r="I24" s="698"/>
      <c r="J24" s="698"/>
      <c r="K24" s="698"/>
      <c r="L24" s="36"/>
      <c r="M24" s="37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spans="1:66" ht="36" customHeight="1" x14ac:dyDescent="0.3">
      <c r="A25" s="34"/>
      <c r="B25" s="699" t="s">
        <v>14</v>
      </c>
      <c r="C25" s="40"/>
      <c r="D25" s="41"/>
      <c r="E25" s="41"/>
      <c r="F25" s="34"/>
      <c r="G25" s="34"/>
      <c r="H25" s="34"/>
      <c r="I25" s="34"/>
      <c r="J25" s="34"/>
      <c r="K25" s="34"/>
      <c r="L25" s="34"/>
      <c r="M25" s="42"/>
    </row>
    <row r="26" spans="1:66" ht="18" customHeight="1" x14ac:dyDescent="0.3">
      <c r="B26" s="699"/>
    </row>
    <row r="27" spans="1:66" ht="38.25" customHeight="1" x14ac:dyDescent="0.3">
      <c r="A27" s="9">
        <v>6</v>
      </c>
      <c r="B27" s="698" t="s">
        <v>15</v>
      </c>
      <c r="C27" s="698"/>
      <c r="D27" s="698"/>
      <c r="E27" s="370"/>
      <c r="I27" s="700" t="s">
        <v>16</v>
      </c>
      <c r="J27" s="700"/>
      <c r="K27" s="700"/>
      <c r="L27" s="700"/>
      <c r="M27" s="43"/>
      <c r="N27" s="44"/>
      <c r="AU27" s="45" t="s">
        <v>17</v>
      </c>
    </row>
    <row r="28" spans="1:66" ht="51" customHeight="1" x14ac:dyDescent="0.3">
      <c r="I28" s="687" t="s">
        <v>18</v>
      </c>
      <c r="J28" s="687"/>
      <c r="K28" s="687"/>
      <c r="L28" s="687"/>
      <c r="M28" s="687"/>
      <c r="N28" s="46"/>
    </row>
    <row r="29" spans="1:66" ht="33" customHeight="1" x14ac:dyDescent="0.3">
      <c r="A29" s="9">
        <v>8</v>
      </c>
      <c r="B29" s="694" t="s">
        <v>19</v>
      </c>
      <c r="C29" s="695"/>
      <c r="D29" s="695"/>
      <c r="E29" s="696"/>
      <c r="F29" s="19" t="s">
        <v>20</v>
      </c>
      <c r="G29" s="19" t="s">
        <v>21</v>
      </c>
      <c r="I29" s="687"/>
      <c r="J29" s="687"/>
      <c r="K29" s="687"/>
      <c r="L29" s="687"/>
      <c r="M29" s="687"/>
      <c r="N29" s="46"/>
    </row>
    <row r="30" spans="1:66" ht="15.75" customHeight="1" x14ac:dyDescent="0.3">
      <c r="A30" s="47"/>
      <c r="B30" s="691" t="s">
        <v>22</v>
      </c>
      <c r="C30" s="692"/>
      <c r="D30" s="692"/>
      <c r="E30" s="693"/>
      <c r="F30" s="48" t="str">
        <f>IF(B30="Звичайна упаковка",Упаковка!C6,IF(Ввід!B30="Посилена упаковка",200))</f>
        <v>безкоштовно</v>
      </c>
      <c r="G30" s="49">
        <f>IF(B30="Звичайна упаковка",Упаковка!D6,IF(Ввід!B30="Посилена упаковка",K146*200))</f>
        <v>0</v>
      </c>
      <c r="I30" s="687"/>
      <c r="J30" s="687"/>
      <c r="K30" s="687"/>
      <c r="L30" s="687"/>
      <c r="M30" s="687"/>
      <c r="N30" s="46"/>
    </row>
    <row r="31" spans="1:66" ht="4.5" customHeight="1" x14ac:dyDescent="0.3">
      <c r="A31" s="47"/>
      <c r="B31" s="736"/>
      <c r="C31" s="736"/>
      <c r="D31" s="736"/>
      <c r="E31" s="736"/>
      <c r="F31" s="736"/>
      <c r="G31" s="736"/>
      <c r="I31" s="50"/>
      <c r="J31" s="50"/>
      <c r="K31" s="50"/>
      <c r="L31" s="50"/>
      <c r="M31" s="50"/>
      <c r="N31" s="46"/>
    </row>
    <row r="32" spans="1:66" ht="16.5" customHeight="1" x14ac:dyDescent="0.3">
      <c r="B32" s="737" t="s">
        <v>1404</v>
      </c>
      <c r="C32" s="737"/>
      <c r="D32" s="737"/>
      <c r="E32" s="737"/>
      <c r="F32" s="737"/>
      <c r="G32" s="737"/>
      <c r="I32" s="51"/>
      <c r="J32" s="51"/>
      <c r="K32" s="51"/>
      <c r="L32" s="51"/>
      <c r="M32" s="51"/>
      <c r="N32" s="52"/>
    </row>
    <row r="33" spans="1:44" ht="72.75" customHeight="1" x14ac:dyDescent="0.3">
      <c r="A33" s="19" t="s">
        <v>23</v>
      </c>
      <c r="B33" s="19" t="s">
        <v>24</v>
      </c>
      <c r="C33" s="19" t="s">
        <v>25</v>
      </c>
      <c r="D33" s="53" t="s">
        <v>26</v>
      </c>
      <c r="E33" s="53" t="s">
        <v>1400</v>
      </c>
      <c r="F33" s="735" t="s">
        <v>1401</v>
      </c>
      <c r="G33" s="19" t="s">
        <v>27</v>
      </c>
      <c r="H33" s="735" t="s">
        <v>1402</v>
      </c>
      <c r="I33" s="55" t="s">
        <v>28</v>
      </c>
      <c r="J33" s="54" t="s">
        <v>1403</v>
      </c>
      <c r="K33" s="55" t="s">
        <v>29</v>
      </c>
      <c r="L33" s="55" t="s">
        <v>30</v>
      </c>
      <c r="M33" s="55" t="s">
        <v>31</v>
      </c>
      <c r="N33" s="56" t="s">
        <v>1405</v>
      </c>
      <c r="O33" s="2" t="str">
        <f>IF(B34&gt;0,1," ")</f>
        <v xml:space="preserve"> </v>
      </c>
      <c r="Y33" s="18"/>
    </row>
    <row r="34" spans="1:44" x14ac:dyDescent="0.3">
      <c r="A34" s="57">
        <v>1</v>
      </c>
      <c r="B34" s="58"/>
      <c r="C34" s="58"/>
      <c r="D34" s="58"/>
      <c r="E34" s="58" t="s">
        <v>881</v>
      </c>
      <c r="F34" s="59">
        <v>1</v>
      </c>
      <c r="G34" s="60" t="s">
        <v>32</v>
      </c>
      <c r="H34" s="60">
        <v>0</v>
      </c>
      <c r="I34" s="61" t="str">
        <f>IF(J34=0,"Без отворів","З отворами")</f>
        <v>Без отворів</v>
      </c>
      <c r="J34" s="60">
        <v>0</v>
      </c>
      <c r="K34" s="62">
        <f>ROUND(IF(B34*C34*D34/1000000&lt;=0,0,B34*C34*D34/1000000),3)</f>
        <v>0</v>
      </c>
      <c r="L34" s="63">
        <f t="shared" ref="L34:L65" si="0">(B34+C34)*2/1000*D34</f>
        <v>0</v>
      </c>
      <c r="M34" s="63">
        <f>IF(E34="Так",(I19*K34*2)+(K34*150), IF(K34&gt;0,$I$19*K34,0)+D34*IF(OR(H34=1,H34=2),B34,IF(OR(H34=3,H34=4),C34,0))*VLOOKUP(G34,Справочник!$B$12:$C$18,2,0)/1000)</f>
        <v>0</v>
      </c>
      <c r="N34" s="64"/>
      <c r="Y34" s="18"/>
      <c r="AC34" s="65">
        <f>VLOOKUP(G34,Справочник!$B$12:$D$18,3,0)</f>
        <v>0</v>
      </c>
      <c r="AR34" s="66"/>
    </row>
    <row r="35" spans="1:44" x14ac:dyDescent="0.3">
      <c r="A35" s="57">
        <v>2</v>
      </c>
      <c r="B35" s="58"/>
      <c r="C35" s="58"/>
      <c r="D35" s="58"/>
      <c r="E35" s="58" t="s">
        <v>881</v>
      </c>
      <c r="F35" s="59">
        <v>1</v>
      </c>
      <c r="G35" s="60" t="s">
        <v>32</v>
      </c>
      <c r="H35" s="60">
        <v>0</v>
      </c>
      <c r="I35" s="61" t="str">
        <f t="shared" ref="I35:I65" si="1">IF(J35=0,"Без отворів","З отворами")</f>
        <v>Без отворів</v>
      </c>
      <c r="J35" s="60">
        <v>0</v>
      </c>
      <c r="K35" s="62">
        <f t="shared" ref="K35:K42" si="2">ROUND(IF(B35*C35*D35/1000000&lt;=0,0,B35*C35*D35/1000000),3)</f>
        <v>0</v>
      </c>
      <c r="L35" s="63">
        <f t="shared" si="0"/>
        <v>0</v>
      </c>
      <c r="M35" s="63">
        <f>IF(E35="Так",(I19*K35*2)+(K35*150),IF(K35&gt;0,$I$19*K35,0)+D35*IF(OR(H35=1,H35=2),B35,IF(OR(H35=3,H35=4),C35,0))*VLOOKUP(G35,Справочник!$B$12:$C$18,2,0)/1000)</f>
        <v>0</v>
      </c>
      <c r="N35" s="64"/>
      <c r="AC35" s="65">
        <f>VLOOKUP(G35,Справочник!$B$12:$D$18,3,0)</f>
        <v>0</v>
      </c>
      <c r="AR35" s="66"/>
    </row>
    <row r="36" spans="1:44" x14ac:dyDescent="0.3">
      <c r="A36" s="57">
        <v>3</v>
      </c>
      <c r="B36" s="58"/>
      <c r="C36" s="58"/>
      <c r="D36" s="58"/>
      <c r="E36" s="58" t="s">
        <v>881</v>
      </c>
      <c r="F36" s="59">
        <v>1</v>
      </c>
      <c r="G36" s="60" t="s">
        <v>32</v>
      </c>
      <c r="H36" s="60">
        <v>0</v>
      </c>
      <c r="I36" s="61" t="str">
        <f t="shared" si="1"/>
        <v>Без отворів</v>
      </c>
      <c r="J36" s="60">
        <v>0</v>
      </c>
      <c r="K36" s="62">
        <f t="shared" si="2"/>
        <v>0</v>
      </c>
      <c r="L36" s="63">
        <f t="shared" si="0"/>
        <v>0</v>
      </c>
      <c r="M36" s="63">
        <f>IF(E36="Так",(I19*K36*2)+(K36*150), IF(K36&gt;0,$I$19*K36,0)+D36*IF(OR(H36=1,H36=2),B36,IF(OR(H36=3,H36=4),C36,0))*VLOOKUP(G36,Справочник!$B$12:$C$18,2,0)/1000)</f>
        <v>0</v>
      </c>
      <c r="N36" s="64"/>
      <c r="AC36" s="65">
        <f>VLOOKUP(G36,Справочник!$B$12:$D$18,3,0)</f>
        <v>0</v>
      </c>
      <c r="AR36" s="66"/>
    </row>
    <row r="37" spans="1:44" x14ac:dyDescent="0.3">
      <c r="A37" s="57">
        <v>4</v>
      </c>
      <c r="B37" s="58"/>
      <c r="C37" s="58"/>
      <c r="D37" s="58"/>
      <c r="E37" s="58" t="s">
        <v>881</v>
      </c>
      <c r="F37" s="59">
        <v>1</v>
      </c>
      <c r="G37" s="60" t="s">
        <v>32</v>
      </c>
      <c r="H37" s="60">
        <v>0</v>
      </c>
      <c r="I37" s="61" t="str">
        <f t="shared" si="1"/>
        <v>Без отворів</v>
      </c>
      <c r="J37" s="60">
        <v>0</v>
      </c>
      <c r="K37" s="62">
        <f t="shared" si="2"/>
        <v>0</v>
      </c>
      <c r="L37" s="63">
        <f t="shared" si="0"/>
        <v>0</v>
      </c>
      <c r="M37" s="63">
        <f>IF(E37="Так",(I19*K37*2)+(K37*150), IF(K37&gt;0,$I$19*K37,0)+D37*IF(OR(H37=1,H37=2),B37,IF(OR(H37=3,H37=4),C37,0))*VLOOKUP(G37,Справочник!$B$12:$C$18,2,0)/1000)</f>
        <v>0</v>
      </c>
      <c r="N37" s="64"/>
      <c r="AC37" s="65">
        <f>VLOOKUP(G37,Справочник!$B$12:$D$18,3,0)</f>
        <v>0</v>
      </c>
      <c r="AR37" s="66"/>
    </row>
    <row r="38" spans="1:44" x14ac:dyDescent="0.3">
      <c r="A38" s="57">
        <v>5</v>
      </c>
      <c r="B38" s="58"/>
      <c r="C38" s="58"/>
      <c r="D38" s="58"/>
      <c r="E38" s="58" t="s">
        <v>881</v>
      </c>
      <c r="F38" s="59">
        <v>1</v>
      </c>
      <c r="G38" s="60" t="s">
        <v>32</v>
      </c>
      <c r="H38" s="60">
        <v>0</v>
      </c>
      <c r="I38" s="61" t="str">
        <f t="shared" si="1"/>
        <v>Без отворів</v>
      </c>
      <c r="J38" s="60">
        <v>0</v>
      </c>
      <c r="K38" s="62">
        <f t="shared" si="2"/>
        <v>0</v>
      </c>
      <c r="L38" s="63">
        <f t="shared" si="0"/>
        <v>0</v>
      </c>
      <c r="M38" s="63">
        <f>IF(E38="Так",(I19*K38*2)+(K38*150), IF(K38&gt;0,$I$19*K38,0)+D38*IF(OR(H38=1,H38=2),B38,IF(OR(H38=3,H38=4),C38,0))*VLOOKUP(G38,Справочник!$B$12:$C$18,2,0)/1000)</f>
        <v>0</v>
      </c>
      <c r="N38" s="64"/>
      <c r="V38" s="67"/>
      <c r="AC38" s="65">
        <f>VLOOKUP(G38,Справочник!$B$12:$D$18,3,0)</f>
        <v>0</v>
      </c>
      <c r="AR38" s="66"/>
    </row>
    <row r="39" spans="1:44" x14ac:dyDescent="0.3">
      <c r="A39" s="57">
        <v>6</v>
      </c>
      <c r="B39" s="58"/>
      <c r="C39" s="58"/>
      <c r="D39" s="58"/>
      <c r="E39" s="58" t="s">
        <v>881</v>
      </c>
      <c r="F39" s="59">
        <v>1</v>
      </c>
      <c r="G39" s="60" t="s">
        <v>32</v>
      </c>
      <c r="H39" s="60">
        <v>0</v>
      </c>
      <c r="I39" s="61" t="str">
        <f t="shared" si="1"/>
        <v>Без отворів</v>
      </c>
      <c r="J39" s="60">
        <v>0</v>
      </c>
      <c r="K39" s="62">
        <f t="shared" si="2"/>
        <v>0</v>
      </c>
      <c r="L39" s="63">
        <f t="shared" si="0"/>
        <v>0</v>
      </c>
      <c r="M39" s="63">
        <f>IF(E39="Так",(I19*K39*2)+(K39*150), IF(K39&gt;0,$I$19*K39,0)+D39*IF(OR(H39=1,H39=2),B39,IF(OR(H39=3,H39=4),C39,0))*VLOOKUP(G39,Справочник!$B$12:$C$18,2,0)/1000)</f>
        <v>0</v>
      </c>
      <c r="N39" s="64"/>
      <c r="AC39" s="65">
        <f>VLOOKUP(G39,Справочник!$B$12:$D$18,3,0)</f>
        <v>0</v>
      </c>
      <c r="AR39" s="66"/>
    </row>
    <row r="40" spans="1:44" x14ac:dyDescent="0.3">
      <c r="A40" s="57">
        <v>7</v>
      </c>
      <c r="B40" s="58"/>
      <c r="C40" s="58"/>
      <c r="D40" s="58"/>
      <c r="E40" s="58" t="s">
        <v>881</v>
      </c>
      <c r="F40" s="59">
        <v>1</v>
      </c>
      <c r="G40" s="60" t="s">
        <v>32</v>
      </c>
      <c r="H40" s="60">
        <v>0</v>
      </c>
      <c r="I40" s="61" t="str">
        <f t="shared" si="1"/>
        <v>Без отворів</v>
      </c>
      <c r="J40" s="60">
        <v>0</v>
      </c>
      <c r="K40" s="62">
        <f t="shared" si="2"/>
        <v>0</v>
      </c>
      <c r="L40" s="63">
        <f t="shared" si="0"/>
        <v>0</v>
      </c>
      <c r="M40" s="63">
        <f>IF(E40="Так",(I19*K40*2)+(K40*150), IF(K40&gt;0,$I$19*K40,0)+D40*IF(OR(H40=1,H40=2),B40,IF(OR(H40=3,H40=4),C40,0))*VLOOKUP(G40,Справочник!$B$12:$C$18,2,0)/1000)</f>
        <v>0</v>
      </c>
      <c r="N40" s="64"/>
      <c r="AC40" s="65">
        <f>VLOOKUP(G40,Справочник!$B$12:$D$18,3,0)</f>
        <v>0</v>
      </c>
      <c r="AR40" s="66"/>
    </row>
    <row r="41" spans="1:44" x14ac:dyDescent="0.3">
      <c r="A41" s="57">
        <v>8</v>
      </c>
      <c r="B41" s="58"/>
      <c r="C41" s="58"/>
      <c r="D41" s="58"/>
      <c r="E41" s="58" t="s">
        <v>881</v>
      </c>
      <c r="F41" s="59">
        <v>1</v>
      </c>
      <c r="G41" s="60" t="s">
        <v>32</v>
      </c>
      <c r="H41" s="60">
        <v>0</v>
      </c>
      <c r="I41" s="61" t="str">
        <f t="shared" si="1"/>
        <v>Без отворів</v>
      </c>
      <c r="J41" s="60">
        <v>0</v>
      </c>
      <c r="K41" s="62">
        <f t="shared" si="2"/>
        <v>0</v>
      </c>
      <c r="L41" s="63">
        <f t="shared" si="0"/>
        <v>0</v>
      </c>
      <c r="M41" s="63">
        <f>IF(E41="Так",(I19*K41*2)+(K41*150), IF(K41&gt;0,$I$19*K41,0)+D41*IF(OR(H41=1,H41=2),B41,IF(OR(H41=3,H41=4),C41,0))*VLOOKUP(G41,Справочник!$B$12:$C$18,2,0)/1000)</f>
        <v>0</v>
      </c>
      <c r="N41" s="64"/>
      <c r="AC41" s="65">
        <f>VLOOKUP(G41,Справочник!$B$12:$D$18,3,0)</f>
        <v>0</v>
      </c>
      <c r="AR41" s="66"/>
    </row>
    <row r="42" spans="1:44" x14ac:dyDescent="0.3">
      <c r="A42" s="57">
        <v>9</v>
      </c>
      <c r="B42" s="58"/>
      <c r="C42" s="58"/>
      <c r="D42" s="58"/>
      <c r="E42" s="58" t="s">
        <v>881</v>
      </c>
      <c r="F42" s="59">
        <v>1</v>
      </c>
      <c r="G42" s="60" t="s">
        <v>32</v>
      </c>
      <c r="H42" s="60">
        <v>0</v>
      </c>
      <c r="I42" s="61" t="str">
        <f t="shared" si="1"/>
        <v>Без отворів</v>
      </c>
      <c r="J42" s="60">
        <v>0</v>
      </c>
      <c r="K42" s="62">
        <f t="shared" si="2"/>
        <v>0</v>
      </c>
      <c r="L42" s="63">
        <f t="shared" si="0"/>
        <v>0</v>
      </c>
      <c r="M42" s="63">
        <f>IF(E42="Так",(I19*K42*2)+(K42*150), IF(K42&gt;0,$I$19*K42,0)+D42*IF(OR(H42=1,H42=2),B42,IF(OR(H42=3,H42=4),C42,0))*VLOOKUP(G42,Справочник!$B$12:$C$18,2,0)/1000)</f>
        <v>0</v>
      </c>
      <c r="N42" s="64"/>
      <c r="AC42" s="65">
        <f>VLOOKUP(G42,Справочник!$B$12:$D$18,3,0)</f>
        <v>0</v>
      </c>
      <c r="AR42" s="66"/>
    </row>
    <row r="43" spans="1:44" x14ac:dyDescent="0.3">
      <c r="A43" s="57">
        <v>10</v>
      </c>
      <c r="B43" s="58"/>
      <c r="C43" s="58"/>
      <c r="D43" s="58"/>
      <c r="E43" s="58" t="s">
        <v>881</v>
      </c>
      <c r="F43" s="59">
        <v>1</v>
      </c>
      <c r="G43" s="60" t="s">
        <v>32</v>
      </c>
      <c r="H43" s="60">
        <v>0</v>
      </c>
      <c r="I43" s="61" t="str">
        <f t="shared" si="1"/>
        <v>Без отворів</v>
      </c>
      <c r="J43" s="60">
        <v>0</v>
      </c>
      <c r="K43" s="62">
        <f t="shared" ref="K43:K83" si="3">ROUND(IF(B43*C43/1000000*D43&lt;=0,0,B43*C43/1000000*D43),3)</f>
        <v>0</v>
      </c>
      <c r="L43" s="63">
        <f t="shared" si="0"/>
        <v>0</v>
      </c>
      <c r="M43" s="63">
        <f>IF(E43="Так",(I19*K43*2)+(K43*150), IF(K43&gt;0,$I$19*K43,0)+D43*IF(OR(H43=1,H43=2),B43,IF(OR(H43=3,H43=4),C43,0))*VLOOKUP(G43,Справочник!$B$12:$C$18,2,0)/1000)</f>
        <v>0</v>
      </c>
      <c r="N43" s="64"/>
      <c r="AC43" s="65">
        <f>VLOOKUP(G43,Справочник!$B$12:$D$18,3,0)</f>
        <v>0</v>
      </c>
      <c r="AR43" s="66"/>
    </row>
    <row r="44" spans="1:44" x14ac:dyDescent="0.3">
      <c r="A44" s="57">
        <v>11</v>
      </c>
      <c r="B44" s="58"/>
      <c r="C44" s="58"/>
      <c r="D44" s="58"/>
      <c r="E44" s="58" t="s">
        <v>881</v>
      </c>
      <c r="F44" s="59">
        <v>1</v>
      </c>
      <c r="G44" s="60" t="s">
        <v>32</v>
      </c>
      <c r="H44" s="60">
        <v>0</v>
      </c>
      <c r="I44" s="61" t="str">
        <f t="shared" si="1"/>
        <v>Без отворів</v>
      </c>
      <c r="J44" s="60">
        <v>0</v>
      </c>
      <c r="K44" s="62">
        <f t="shared" si="3"/>
        <v>0</v>
      </c>
      <c r="L44" s="63">
        <f t="shared" si="0"/>
        <v>0</v>
      </c>
      <c r="M44" s="63">
        <f>IF(E44="Так",(I19*K44*2)+(K44*150), IF(K44&gt;0,$I$19*K44,0)+D44*IF(OR(H44=1,H44=2),B44,IF(OR(H44=3,H44=4),C44,0))*VLOOKUP(G44,Справочник!$B$12:$C$18,2,0)/1000)</f>
        <v>0</v>
      </c>
      <c r="N44" s="64"/>
      <c r="V44" s="67"/>
      <c r="AC44" s="65">
        <f>VLOOKUP(G44,Справочник!$B$12:$D$18,3,0)</f>
        <v>0</v>
      </c>
      <c r="AR44" s="66"/>
    </row>
    <row r="45" spans="1:44" x14ac:dyDescent="0.3">
      <c r="A45" s="57">
        <v>12</v>
      </c>
      <c r="B45" s="58"/>
      <c r="C45" s="58"/>
      <c r="D45" s="58"/>
      <c r="E45" s="58" t="s">
        <v>881</v>
      </c>
      <c r="F45" s="59">
        <v>1</v>
      </c>
      <c r="G45" s="60" t="s">
        <v>32</v>
      </c>
      <c r="H45" s="60">
        <v>0</v>
      </c>
      <c r="I45" s="61" t="str">
        <f t="shared" si="1"/>
        <v>Без отворів</v>
      </c>
      <c r="J45" s="60">
        <v>0</v>
      </c>
      <c r="K45" s="62">
        <f t="shared" si="3"/>
        <v>0</v>
      </c>
      <c r="L45" s="63">
        <f t="shared" si="0"/>
        <v>0</v>
      </c>
      <c r="M45" s="63">
        <f>IF(E45="Так",(I19*K45*2)+(K45*150), IF(K45&gt;0,$I$19*K45,0)+D45*IF(OR(H45=1,H45=2),B45,IF(OR(H45=3,H45=4),C45,0))*VLOOKUP(G45,Справочник!$B$12:$C$18,2,0)/1000)</f>
        <v>0</v>
      </c>
      <c r="N45" s="64"/>
      <c r="V45" s="67"/>
      <c r="AC45" s="65">
        <f>VLOOKUP(G45,Справочник!$B$12:$D$18,3,0)</f>
        <v>0</v>
      </c>
      <c r="AR45" s="66"/>
    </row>
    <row r="46" spans="1:44" x14ac:dyDescent="0.3">
      <c r="A46" s="57">
        <v>13</v>
      </c>
      <c r="B46" s="58"/>
      <c r="C46" s="58"/>
      <c r="D46" s="58"/>
      <c r="E46" s="58" t="s">
        <v>881</v>
      </c>
      <c r="F46" s="59">
        <v>1</v>
      </c>
      <c r="G46" s="60" t="s">
        <v>32</v>
      </c>
      <c r="H46" s="60">
        <v>0</v>
      </c>
      <c r="I46" s="61" t="str">
        <f t="shared" si="1"/>
        <v>Без отворів</v>
      </c>
      <c r="J46" s="60">
        <v>0</v>
      </c>
      <c r="K46" s="62">
        <f t="shared" si="3"/>
        <v>0</v>
      </c>
      <c r="L46" s="63">
        <f t="shared" si="0"/>
        <v>0</v>
      </c>
      <c r="M46" s="63">
        <f>IF(E46="Так",(I19*K46*2)+(K46*150), IF(K46&gt;0,$I$19*K46,0)+D46*IF(OR(H46=1,H46=2),B46,IF(OR(H46=3,H46=4),C46,0))*VLOOKUP(G46,Справочник!$B$12:$C$18,2,0)/1000)</f>
        <v>0</v>
      </c>
      <c r="N46" s="64"/>
      <c r="AC46" s="65">
        <f>VLOOKUP(G46,Справочник!$B$12:$D$18,3,0)</f>
        <v>0</v>
      </c>
      <c r="AR46" s="66"/>
    </row>
    <row r="47" spans="1:44" x14ac:dyDescent="0.3">
      <c r="A47" s="57">
        <v>14</v>
      </c>
      <c r="B47" s="58"/>
      <c r="C47" s="58"/>
      <c r="D47" s="58"/>
      <c r="E47" s="58" t="s">
        <v>881</v>
      </c>
      <c r="F47" s="59">
        <v>1</v>
      </c>
      <c r="G47" s="60" t="s">
        <v>32</v>
      </c>
      <c r="H47" s="60">
        <v>0</v>
      </c>
      <c r="I47" s="61" t="str">
        <f t="shared" si="1"/>
        <v>Без отворів</v>
      </c>
      <c r="J47" s="60">
        <v>0</v>
      </c>
      <c r="K47" s="62">
        <f t="shared" si="3"/>
        <v>0</v>
      </c>
      <c r="L47" s="63">
        <f t="shared" si="0"/>
        <v>0</v>
      </c>
      <c r="M47" s="63">
        <f>IF(E47="Так",(I19*K47*2)+(K47*150), IF(K47&gt;0,$I$19*K47,0)+D47*IF(OR(H47=1,H47=2),B47,IF(OR(H47=3,H47=4),C47,0))*VLOOKUP(G47,Справочник!$B$12:$C$18,2,0)/1000)</f>
        <v>0</v>
      </c>
      <c r="N47" s="64"/>
      <c r="AC47" s="65">
        <f>VLOOKUP(G47,Справочник!$B$12:$D$18,3,0)</f>
        <v>0</v>
      </c>
      <c r="AR47" s="66"/>
    </row>
    <row r="48" spans="1:44" x14ac:dyDescent="0.3">
      <c r="A48" s="57">
        <v>15</v>
      </c>
      <c r="B48" s="58"/>
      <c r="C48" s="58"/>
      <c r="D48" s="58"/>
      <c r="E48" s="58" t="s">
        <v>881</v>
      </c>
      <c r="F48" s="59">
        <v>1</v>
      </c>
      <c r="G48" s="60" t="s">
        <v>32</v>
      </c>
      <c r="H48" s="60">
        <v>0</v>
      </c>
      <c r="I48" s="61" t="str">
        <f t="shared" si="1"/>
        <v>Без отворів</v>
      </c>
      <c r="J48" s="60">
        <v>0</v>
      </c>
      <c r="K48" s="62">
        <f t="shared" si="3"/>
        <v>0</v>
      </c>
      <c r="L48" s="63">
        <f t="shared" si="0"/>
        <v>0</v>
      </c>
      <c r="M48" s="63">
        <f>IF(E48="Так",(I19*K48*2)+(K48*150), IF(K48&gt;0,$I$19*K48,0)+D48*IF(OR(H48=1,H48=2),B48,IF(OR(H48=3,H48=4),C48,0))*VLOOKUP(G48,Справочник!$B$12:$C$18,2,0)/1000)</f>
        <v>0</v>
      </c>
      <c r="N48" s="64"/>
      <c r="V48" s="67"/>
      <c r="AC48" s="65">
        <f>VLOOKUP(G48,Справочник!$B$12:$D$18,3,0)</f>
        <v>0</v>
      </c>
      <c r="AR48" s="66"/>
    </row>
    <row r="49" spans="1:44" x14ac:dyDescent="0.3">
      <c r="A49" s="57">
        <v>16</v>
      </c>
      <c r="B49" s="58"/>
      <c r="C49" s="58"/>
      <c r="D49" s="58"/>
      <c r="E49" s="58" t="s">
        <v>881</v>
      </c>
      <c r="F49" s="59">
        <v>1</v>
      </c>
      <c r="G49" s="60" t="s">
        <v>32</v>
      </c>
      <c r="H49" s="60">
        <v>0</v>
      </c>
      <c r="I49" s="61" t="str">
        <f t="shared" si="1"/>
        <v>Без отворів</v>
      </c>
      <c r="J49" s="60">
        <v>0</v>
      </c>
      <c r="K49" s="62">
        <f t="shared" si="3"/>
        <v>0</v>
      </c>
      <c r="L49" s="63">
        <f t="shared" si="0"/>
        <v>0</v>
      </c>
      <c r="M49" s="63">
        <f>IF(E49="Так",(I19*K49*2)+(K49*150), IF(K49&gt;0,$I$19*K49,0)+D49*IF(OR(H49=1,H49=2),B49,IF(OR(H49=3,H49=4),C49,0))*VLOOKUP(G49,Справочник!$B$12:$C$18,2,0)/1000)</f>
        <v>0</v>
      </c>
      <c r="N49" s="64"/>
      <c r="AC49" s="65">
        <f>VLOOKUP(G49,Справочник!$B$12:$D$18,3,0)</f>
        <v>0</v>
      </c>
      <c r="AR49" s="66"/>
    </row>
    <row r="50" spans="1:44" x14ac:dyDescent="0.3">
      <c r="A50" s="57">
        <v>17</v>
      </c>
      <c r="B50" s="58"/>
      <c r="C50" s="58"/>
      <c r="D50" s="58"/>
      <c r="E50" s="58" t="s">
        <v>881</v>
      </c>
      <c r="F50" s="59">
        <v>1</v>
      </c>
      <c r="G50" s="60" t="s">
        <v>32</v>
      </c>
      <c r="H50" s="60">
        <v>0</v>
      </c>
      <c r="I50" s="61" t="str">
        <f t="shared" si="1"/>
        <v>Без отворів</v>
      </c>
      <c r="J50" s="60">
        <v>0</v>
      </c>
      <c r="K50" s="62">
        <f t="shared" si="3"/>
        <v>0</v>
      </c>
      <c r="L50" s="63">
        <f t="shared" si="0"/>
        <v>0</v>
      </c>
      <c r="M50" s="63">
        <f>IF(E50="Так",(I19*K50*2)+(K50*150), IF(K50&gt;0,$I$19*K50,0)+D50*IF(OR(H50=1,H50=2),B50,IF(OR(H50=3,H50=4),C50,0))*VLOOKUP(G50,Справочник!$B$12:$C$18,2,0)/1000)</f>
        <v>0</v>
      </c>
      <c r="N50" s="64"/>
      <c r="AC50" s="65">
        <f>VLOOKUP(G50,Справочник!$B$12:$D$18,3,0)</f>
        <v>0</v>
      </c>
      <c r="AR50" s="66"/>
    </row>
    <row r="51" spans="1:44" x14ac:dyDescent="0.3">
      <c r="A51" s="57">
        <v>18</v>
      </c>
      <c r="B51" s="58"/>
      <c r="C51" s="58"/>
      <c r="D51" s="58"/>
      <c r="E51" s="58" t="s">
        <v>881</v>
      </c>
      <c r="F51" s="59">
        <v>1</v>
      </c>
      <c r="G51" s="60" t="s">
        <v>32</v>
      </c>
      <c r="H51" s="60">
        <v>0</v>
      </c>
      <c r="I51" s="61" t="str">
        <f t="shared" si="1"/>
        <v>Без отворів</v>
      </c>
      <c r="J51" s="60">
        <v>0</v>
      </c>
      <c r="K51" s="62">
        <f t="shared" si="3"/>
        <v>0</v>
      </c>
      <c r="L51" s="63">
        <f t="shared" si="0"/>
        <v>0</v>
      </c>
      <c r="M51" s="63">
        <f>IF(E51="Так",(I19*K51*2)+(K51*150), IF(K51&gt;0,$I$19*K51,0)+D51*IF(OR(H51=1,H51=2),B51,IF(OR(H51=3,H51=4),C51,0))*VLOOKUP(G51,Справочник!$B$12:$C$18,2,0)/1000)</f>
        <v>0</v>
      </c>
      <c r="N51" s="64"/>
      <c r="V51" s="67"/>
      <c r="AC51" s="65">
        <f>VLOOKUP(G51,Справочник!$B$12:$D$18,3,0)</f>
        <v>0</v>
      </c>
      <c r="AR51" s="66"/>
    </row>
    <row r="52" spans="1:44" x14ac:dyDescent="0.3">
      <c r="A52" s="57">
        <v>19</v>
      </c>
      <c r="B52" s="58"/>
      <c r="C52" s="58"/>
      <c r="D52" s="58"/>
      <c r="E52" s="58" t="s">
        <v>881</v>
      </c>
      <c r="F52" s="59">
        <v>1</v>
      </c>
      <c r="G52" s="60" t="s">
        <v>32</v>
      </c>
      <c r="H52" s="60">
        <v>0</v>
      </c>
      <c r="I52" s="61" t="str">
        <f t="shared" si="1"/>
        <v>Без отворів</v>
      </c>
      <c r="J52" s="60">
        <v>0</v>
      </c>
      <c r="K52" s="62">
        <f t="shared" si="3"/>
        <v>0</v>
      </c>
      <c r="L52" s="63">
        <f t="shared" si="0"/>
        <v>0</v>
      </c>
      <c r="M52" s="63">
        <f>IF(E52="Так",(I19*K52*2)+(K52*150), IF(K52&gt;0,$I$19*K52,0)+D52*IF(OR(H52=1,H52=2),B52,IF(OR(H52=3,H52=4),C52,0))*VLOOKUP(G52,Справочник!$B$12:$C$18,2,0)/1000)</f>
        <v>0</v>
      </c>
      <c r="N52" s="64"/>
      <c r="AC52" s="65">
        <f>VLOOKUP(G52,Справочник!$B$12:$D$18,3,0)</f>
        <v>0</v>
      </c>
      <c r="AR52" s="66"/>
    </row>
    <row r="53" spans="1:44" x14ac:dyDescent="0.3">
      <c r="A53" s="57">
        <v>20</v>
      </c>
      <c r="B53" s="58"/>
      <c r="C53" s="58"/>
      <c r="D53" s="58"/>
      <c r="E53" s="58" t="s">
        <v>881</v>
      </c>
      <c r="F53" s="59">
        <v>1</v>
      </c>
      <c r="G53" s="60" t="s">
        <v>32</v>
      </c>
      <c r="H53" s="60">
        <v>0</v>
      </c>
      <c r="I53" s="61" t="str">
        <f t="shared" si="1"/>
        <v>Без отворів</v>
      </c>
      <c r="J53" s="60">
        <v>0</v>
      </c>
      <c r="K53" s="62">
        <f t="shared" si="3"/>
        <v>0</v>
      </c>
      <c r="L53" s="63">
        <f t="shared" si="0"/>
        <v>0</v>
      </c>
      <c r="M53" s="63">
        <f>IF(E53="Так",(I19*K53*2)+(K53*150), IF(K53&gt;0,$I$19*K53,0)+D53*IF(OR(H53=1,H53=2),B53,IF(OR(H53=3,H53=4),C53,0))*VLOOKUP(G53,Справочник!$B$12:$C$18,2,0)/1000)</f>
        <v>0</v>
      </c>
      <c r="N53" s="64"/>
      <c r="V53" s="67"/>
      <c r="AC53" s="65">
        <f>VLOOKUP(G53,Справочник!$B$12:$D$18,3,0)</f>
        <v>0</v>
      </c>
      <c r="AR53" s="66"/>
    </row>
    <row r="54" spans="1:44" x14ac:dyDescent="0.3">
      <c r="A54" s="57">
        <v>21</v>
      </c>
      <c r="B54" s="58"/>
      <c r="C54" s="58"/>
      <c r="D54" s="58"/>
      <c r="E54" s="58" t="s">
        <v>881</v>
      </c>
      <c r="F54" s="59">
        <v>1</v>
      </c>
      <c r="G54" s="60" t="s">
        <v>32</v>
      </c>
      <c r="H54" s="60">
        <v>0</v>
      </c>
      <c r="I54" s="61" t="str">
        <f t="shared" si="1"/>
        <v>Без отворів</v>
      </c>
      <c r="J54" s="60">
        <v>0</v>
      </c>
      <c r="K54" s="62">
        <f t="shared" si="3"/>
        <v>0</v>
      </c>
      <c r="L54" s="63">
        <f t="shared" si="0"/>
        <v>0</v>
      </c>
      <c r="M54" s="63">
        <f>IF(E54="Так",(I19*K54*2)+(K54*150), IF(K54&gt;0,$I$19*K54,0)+D54*IF(OR(H54=1,H54=2),B54,IF(OR(H54=3,H54=4),C54,0))*VLOOKUP(G54,Справочник!$B$12:$C$18,2,0)/1000)</f>
        <v>0</v>
      </c>
      <c r="N54" s="64"/>
      <c r="V54" s="67"/>
      <c r="AC54" s="65">
        <f>VLOOKUP(G54,Справочник!$B$12:$D$18,3,0)</f>
        <v>0</v>
      </c>
      <c r="AR54" s="66"/>
    </row>
    <row r="55" spans="1:44" x14ac:dyDescent="0.3">
      <c r="A55" s="57">
        <v>22</v>
      </c>
      <c r="B55" s="58"/>
      <c r="C55" s="58"/>
      <c r="D55" s="58"/>
      <c r="E55" s="58" t="s">
        <v>881</v>
      </c>
      <c r="F55" s="59">
        <v>1</v>
      </c>
      <c r="G55" s="60" t="s">
        <v>32</v>
      </c>
      <c r="H55" s="60">
        <v>0</v>
      </c>
      <c r="I55" s="61" t="str">
        <f t="shared" si="1"/>
        <v>Без отворів</v>
      </c>
      <c r="J55" s="60">
        <v>0</v>
      </c>
      <c r="K55" s="62">
        <f t="shared" si="3"/>
        <v>0</v>
      </c>
      <c r="L55" s="63">
        <f t="shared" si="0"/>
        <v>0</v>
      </c>
      <c r="M55" s="63">
        <f>IF(E55="Так",(I19*K55*2)+(K55*150), IF(K55&gt;0,$I$19*K55,0)+D55*IF(OR(H55=1,H55=2),B55,IF(OR(H55=3,H55=4),C55,0))*VLOOKUP(G55,Справочник!$B$12:$C$18,2,0)/1000)</f>
        <v>0</v>
      </c>
      <c r="N55" s="64"/>
      <c r="V55" s="67"/>
      <c r="AC55" s="65">
        <f>VLOOKUP(G55,Справочник!$B$12:$D$18,3,0)</f>
        <v>0</v>
      </c>
      <c r="AR55" s="66"/>
    </row>
    <row r="56" spans="1:44" x14ac:dyDescent="0.3">
      <c r="A56" s="57">
        <v>23</v>
      </c>
      <c r="B56" s="58"/>
      <c r="C56" s="58"/>
      <c r="D56" s="58"/>
      <c r="E56" s="58" t="s">
        <v>881</v>
      </c>
      <c r="F56" s="59">
        <v>1</v>
      </c>
      <c r="G56" s="60" t="s">
        <v>32</v>
      </c>
      <c r="H56" s="60">
        <v>0</v>
      </c>
      <c r="I56" s="61" t="str">
        <f t="shared" si="1"/>
        <v>Без отворів</v>
      </c>
      <c r="J56" s="60">
        <v>0</v>
      </c>
      <c r="K56" s="62">
        <f t="shared" si="3"/>
        <v>0</v>
      </c>
      <c r="L56" s="63">
        <f t="shared" si="0"/>
        <v>0</v>
      </c>
      <c r="M56" s="63">
        <f>IF(E56="Так",(I19*K56*2)+(K56*150), IF(K56&gt;0,$I$19*K56,0)+D56*IF(OR(H56=1,H56=2),B56,IF(OR(H56=3,H56=4),C56,0))*VLOOKUP(G56,Справочник!$B$12:$C$18,2,0)/1000)</f>
        <v>0</v>
      </c>
      <c r="N56" s="64"/>
      <c r="V56" s="67"/>
      <c r="AC56" s="65">
        <f>VLOOKUP(G56,Справочник!$B$12:$D$18,3,0)</f>
        <v>0</v>
      </c>
      <c r="AR56" s="66"/>
    </row>
    <row r="57" spans="1:44" x14ac:dyDescent="0.3">
      <c r="A57" s="57">
        <v>24</v>
      </c>
      <c r="B57" s="58"/>
      <c r="C57" s="58"/>
      <c r="D57" s="58"/>
      <c r="E57" s="58" t="s">
        <v>881</v>
      </c>
      <c r="F57" s="59">
        <v>1</v>
      </c>
      <c r="G57" s="60" t="s">
        <v>32</v>
      </c>
      <c r="H57" s="60">
        <v>0</v>
      </c>
      <c r="I57" s="61" t="str">
        <f t="shared" si="1"/>
        <v>Без отворів</v>
      </c>
      <c r="J57" s="60">
        <v>0</v>
      </c>
      <c r="K57" s="62">
        <f t="shared" si="3"/>
        <v>0</v>
      </c>
      <c r="L57" s="63">
        <f t="shared" si="0"/>
        <v>0</v>
      </c>
      <c r="M57" s="63">
        <f>IF(E57="Так",(I19*K57*2)+(K57*150), IF(K57&gt;0,$I$19*K57,0)+D57*IF(OR(H57=1,H57=2),B57,IF(OR(H57=3,H57=4),C57,0))*VLOOKUP(G57,Справочник!$B$12:$C$18,2,0)/1000)</f>
        <v>0</v>
      </c>
      <c r="N57" s="64"/>
      <c r="V57" s="67"/>
      <c r="AC57" s="65">
        <f>VLOOKUP(G57,Справочник!$B$12:$D$18,3,0)</f>
        <v>0</v>
      </c>
      <c r="AR57" s="66"/>
    </row>
    <row r="58" spans="1:44" x14ac:dyDescent="0.3">
      <c r="A58" s="57">
        <v>25</v>
      </c>
      <c r="B58" s="58"/>
      <c r="C58" s="58"/>
      <c r="D58" s="58"/>
      <c r="E58" s="58" t="s">
        <v>881</v>
      </c>
      <c r="F58" s="59">
        <v>1</v>
      </c>
      <c r="G58" s="60" t="s">
        <v>32</v>
      </c>
      <c r="H58" s="60">
        <v>0</v>
      </c>
      <c r="I58" s="61" t="str">
        <f t="shared" si="1"/>
        <v>Без отворів</v>
      </c>
      <c r="J58" s="60">
        <v>0</v>
      </c>
      <c r="K58" s="62">
        <f t="shared" si="3"/>
        <v>0</v>
      </c>
      <c r="L58" s="63">
        <f t="shared" si="0"/>
        <v>0</v>
      </c>
      <c r="M58" s="63">
        <f>IF(E58="Так",(I19*K58*2)+(K58*150), IF(K58&gt;0,$I$19*K58,0)+D58*IF(OR(H58=1,H58=2),B58,IF(OR(H58=3,H58=4),C58,0))*VLOOKUP(G58,Справочник!$B$12:$C$18,2,0)/1000)</f>
        <v>0</v>
      </c>
      <c r="N58" s="64"/>
      <c r="V58" s="67"/>
      <c r="AC58" s="65">
        <f>VLOOKUP(G58,Справочник!$B$12:$D$18,3,0)</f>
        <v>0</v>
      </c>
      <c r="AR58" s="66"/>
    </row>
    <row r="59" spans="1:44" x14ac:dyDescent="0.3">
      <c r="A59" s="57">
        <v>26</v>
      </c>
      <c r="B59" s="58"/>
      <c r="C59" s="58"/>
      <c r="D59" s="58"/>
      <c r="E59" s="58" t="s">
        <v>881</v>
      </c>
      <c r="F59" s="59">
        <v>1</v>
      </c>
      <c r="G59" s="60" t="s">
        <v>32</v>
      </c>
      <c r="H59" s="60">
        <v>0</v>
      </c>
      <c r="I59" s="61" t="str">
        <f t="shared" si="1"/>
        <v>Без отворів</v>
      </c>
      <c r="J59" s="60">
        <v>0</v>
      </c>
      <c r="K59" s="62">
        <f t="shared" si="3"/>
        <v>0</v>
      </c>
      <c r="L59" s="63">
        <f t="shared" si="0"/>
        <v>0</v>
      </c>
      <c r="M59" s="63">
        <f>IF(E59="Так",(I19*K59*2)+(K59*150), IF(K59&gt;0,$I$19*K59,0)+D59*IF(OR(H59=1,H59=2),B59,IF(OR(H59=3,H59=4),C59,0))*VLOOKUP(G59,Справочник!$B$12:$C$18,2,0)/1000)</f>
        <v>0</v>
      </c>
      <c r="N59" s="64"/>
      <c r="V59" s="67"/>
      <c r="AC59" s="65">
        <f>VLOOKUP(G59,Справочник!$B$12:$D$18,3,0)</f>
        <v>0</v>
      </c>
      <c r="AR59" s="66"/>
    </row>
    <row r="60" spans="1:44" x14ac:dyDescent="0.3">
      <c r="A60" s="57">
        <v>27</v>
      </c>
      <c r="B60" s="58"/>
      <c r="C60" s="58"/>
      <c r="D60" s="58"/>
      <c r="E60" s="58" t="s">
        <v>881</v>
      </c>
      <c r="F60" s="59">
        <v>1</v>
      </c>
      <c r="G60" s="60" t="s">
        <v>32</v>
      </c>
      <c r="H60" s="60">
        <v>0</v>
      </c>
      <c r="I60" s="61" t="str">
        <f t="shared" si="1"/>
        <v>Без отворів</v>
      </c>
      <c r="J60" s="60">
        <v>0</v>
      </c>
      <c r="K60" s="62">
        <f t="shared" si="3"/>
        <v>0</v>
      </c>
      <c r="L60" s="63">
        <f t="shared" si="0"/>
        <v>0</v>
      </c>
      <c r="M60" s="63">
        <f>IF(E60="Так",(I19*K60*2)+(K60*150), IF(K60&gt;0,$I$19*K60,0)+D60*IF(OR(H60=1,H60=2),B60,IF(OR(H60=3,H60=4),C60,0))*VLOOKUP(G60,Справочник!$B$12:$C$18,2,0)/1000)</f>
        <v>0</v>
      </c>
      <c r="N60" s="64"/>
      <c r="V60" s="67"/>
      <c r="AC60" s="65">
        <f>VLOOKUP(G60,Справочник!$B$12:$D$18,3,0)</f>
        <v>0</v>
      </c>
      <c r="AR60" s="66"/>
    </row>
    <row r="61" spans="1:44" x14ac:dyDescent="0.3">
      <c r="A61" s="57">
        <v>28</v>
      </c>
      <c r="B61" s="58"/>
      <c r="C61" s="58"/>
      <c r="D61" s="58"/>
      <c r="E61" s="58" t="s">
        <v>881</v>
      </c>
      <c r="F61" s="59">
        <v>1</v>
      </c>
      <c r="G61" s="60" t="s">
        <v>32</v>
      </c>
      <c r="H61" s="60">
        <v>0</v>
      </c>
      <c r="I61" s="61" t="str">
        <f t="shared" si="1"/>
        <v>Без отворів</v>
      </c>
      <c r="J61" s="60">
        <v>0</v>
      </c>
      <c r="K61" s="62">
        <f t="shared" si="3"/>
        <v>0</v>
      </c>
      <c r="L61" s="63">
        <f t="shared" si="0"/>
        <v>0</v>
      </c>
      <c r="M61" s="63">
        <f>IF(E61="Так",(I19*K61*2)+(K61*150), IF(K61&gt;0,$I$19*K61,0)+D61*IF(OR(H61=1,H61=2),B61,IF(OR(H61=3,H61=4),C61,0))*VLOOKUP(G61,Справочник!$B$12:$C$18,2,0)/1000)</f>
        <v>0</v>
      </c>
      <c r="N61" s="64"/>
      <c r="V61" s="67"/>
      <c r="AC61" s="65">
        <f>VLOOKUP(G61,Справочник!$B$12:$D$18,3,0)</f>
        <v>0</v>
      </c>
      <c r="AR61" s="66"/>
    </row>
    <row r="62" spans="1:44" x14ac:dyDescent="0.3">
      <c r="A62" s="57">
        <v>29</v>
      </c>
      <c r="B62" s="58"/>
      <c r="C62" s="58"/>
      <c r="D62" s="58"/>
      <c r="E62" s="58" t="s">
        <v>881</v>
      </c>
      <c r="F62" s="59">
        <v>1</v>
      </c>
      <c r="G62" s="60" t="s">
        <v>32</v>
      </c>
      <c r="H62" s="60">
        <v>0</v>
      </c>
      <c r="I62" s="61" t="str">
        <f t="shared" si="1"/>
        <v>Без отворів</v>
      </c>
      <c r="J62" s="60">
        <v>0</v>
      </c>
      <c r="K62" s="62">
        <f t="shared" si="3"/>
        <v>0</v>
      </c>
      <c r="L62" s="63">
        <f t="shared" si="0"/>
        <v>0</v>
      </c>
      <c r="M62" s="63">
        <f>IF(E62="Так",(I19*K62*2)+(K62*150), IF(K62&gt;0,$I$19*K62,0)+D62*IF(OR(H62=1,H62=2),B62,IF(OR(H62=3,H62=4),C62,0))*VLOOKUP(G62,Справочник!$B$12:$C$18,2,0)/1000)</f>
        <v>0</v>
      </c>
      <c r="N62" s="64"/>
      <c r="V62" s="67"/>
      <c r="AC62" s="65">
        <f>VLOOKUP(G62,Справочник!$B$12:$D$18,3,0)</f>
        <v>0</v>
      </c>
      <c r="AR62" s="66"/>
    </row>
    <row r="63" spans="1:44" x14ac:dyDescent="0.3">
      <c r="A63" s="57">
        <v>30</v>
      </c>
      <c r="B63" s="58"/>
      <c r="C63" s="58"/>
      <c r="D63" s="58"/>
      <c r="E63" s="58" t="s">
        <v>881</v>
      </c>
      <c r="F63" s="59">
        <v>1</v>
      </c>
      <c r="G63" s="60" t="s">
        <v>32</v>
      </c>
      <c r="H63" s="60">
        <v>0</v>
      </c>
      <c r="I63" s="61" t="str">
        <f t="shared" si="1"/>
        <v>Без отворів</v>
      </c>
      <c r="J63" s="60">
        <v>0</v>
      </c>
      <c r="K63" s="62">
        <f t="shared" si="3"/>
        <v>0</v>
      </c>
      <c r="L63" s="63">
        <f t="shared" si="0"/>
        <v>0</v>
      </c>
      <c r="M63" s="63">
        <f>IF(E63="Так",(I19*K63*2)+(K63*150), IF(K63&gt;0,$I$19*K63,0)+D63*IF(OR(H63=1,H63=2),B63,IF(OR(H63=3,H63=4),C63,0))*VLOOKUP(G63,Справочник!$B$12:$C$18,2,0)/1000)</f>
        <v>0</v>
      </c>
      <c r="N63" s="64"/>
      <c r="V63" s="67"/>
      <c r="AC63" s="65">
        <f>VLOOKUP(G63,Справочник!$B$12:$D$18,3,0)</f>
        <v>0</v>
      </c>
      <c r="AR63" s="66"/>
    </row>
    <row r="64" spans="1:44" x14ac:dyDescent="0.3">
      <c r="A64" s="57">
        <v>31</v>
      </c>
      <c r="B64" s="58"/>
      <c r="C64" s="58"/>
      <c r="D64" s="58"/>
      <c r="E64" s="58" t="s">
        <v>881</v>
      </c>
      <c r="F64" s="59">
        <v>1</v>
      </c>
      <c r="G64" s="60" t="s">
        <v>32</v>
      </c>
      <c r="H64" s="60">
        <v>0</v>
      </c>
      <c r="I64" s="61" t="str">
        <f t="shared" si="1"/>
        <v>Без отворів</v>
      </c>
      <c r="J64" s="60">
        <v>0</v>
      </c>
      <c r="K64" s="62">
        <f t="shared" si="3"/>
        <v>0</v>
      </c>
      <c r="L64" s="63">
        <f t="shared" si="0"/>
        <v>0</v>
      </c>
      <c r="M64" s="63">
        <f>IF(E64="Так",(I19*K64*2)+(K64*150), IF(K64&gt;0,$I$19*K64,0)+D64*IF(OR(H64=1,H64=2),B64,IF(OR(H64=3,H64=4),C64,0))*VLOOKUP(G64,Справочник!$B$12:$C$18,2,0)/1000)</f>
        <v>0</v>
      </c>
      <c r="N64" s="64"/>
      <c r="V64" s="67"/>
      <c r="AC64" s="65">
        <f>VLOOKUP(G64,Справочник!$B$12:$D$18,3,0)</f>
        <v>0</v>
      </c>
      <c r="AR64" s="66"/>
    </row>
    <row r="65" spans="1:44" x14ac:dyDescent="0.3">
      <c r="A65" s="57">
        <v>32</v>
      </c>
      <c r="B65" s="58"/>
      <c r="C65" s="58"/>
      <c r="D65" s="58"/>
      <c r="E65" s="58" t="s">
        <v>881</v>
      </c>
      <c r="F65" s="59">
        <v>1</v>
      </c>
      <c r="G65" s="60" t="s">
        <v>32</v>
      </c>
      <c r="H65" s="60">
        <v>0</v>
      </c>
      <c r="I65" s="61" t="str">
        <f t="shared" si="1"/>
        <v>Без отворів</v>
      </c>
      <c r="J65" s="60">
        <v>0</v>
      </c>
      <c r="K65" s="62">
        <f t="shared" si="3"/>
        <v>0</v>
      </c>
      <c r="L65" s="63">
        <f t="shared" si="0"/>
        <v>0</v>
      </c>
      <c r="M65" s="63">
        <f>IF(E65="Так",(I19*K65*2)+(K65*150), IF(K65&gt;0,$I$19*K65,0)+D65*IF(OR(H65=1,H65=2),B65,IF(OR(H65=3,H65=4),C65,0))*VLOOKUP(G65,Справочник!$B$12:$C$18,2,0)/1000)</f>
        <v>0</v>
      </c>
      <c r="N65" s="64"/>
      <c r="V65" s="67"/>
      <c r="AC65" s="65">
        <f>VLOOKUP(G65,Справочник!$B$12:$D$18,3,0)</f>
        <v>0</v>
      </c>
      <c r="AR65" s="66"/>
    </row>
    <row r="66" spans="1:44" x14ac:dyDescent="0.3">
      <c r="A66" s="57">
        <v>33</v>
      </c>
      <c r="B66" s="58"/>
      <c r="C66" s="58"/>
      <c r="D66" s="58"/>
      <c r="E66" s="58" t="s">
        <v>881</v>
      </c>
      <c r="F66" s="59">
        <v>1</v>
      </c>
      <c r="G66" s="60" t="s">
        <v>32</v>
      </c>
      <c r="H66" s="60">
        <v>0</v>
      </c>
      <c r="I66" s="61" t="str">
        <f t="shared" ref="I66:I97" si="4">IF(J66=0,"Без отворів","З отворами")</f>
        <v>Без отворів</v>
      </c>
      <c r="J66" s="60">
        <v>0</v>
      </c>
      <c r="K66" s="62">
        <f t="shared" si="3"/>
        <v>0</v>
      </c>
      <c r="L66" s="63">
        <f t="shared" ref="L66:L97" si="5">(B66+C66)*2/1000*D66</f>
        <v>0</v>
      </c>
      <c r="M66" s="63">
        <f>IF(E66="Так",(I19*K66*2)+(K66*150), IF(K66&gt;0,$I$19*K66,0)+D66*IF(OR(H66=1,H66=2),B66,IF(OR(H66=3,H66=4),C66,0))*VLOOKUP(G66,Справочник!$B$12:$C$18,2,0)/1000)</f>
        <v>0</v>
      </c>
      <c r="N66" s="64"/>
      <c r="V66" s="67"/>
      <c r="AC66" s="65">
        <f>VLOOKUP(G66,Справочник!$B$12:$D$18,3,0)</f>
        <v>0</v>
      </c>
      <c r="AR66" s="66"/>
    </row>
    <row r="67" spans="1:44" x14ac:dyDescent="0.3">
      <c r="A67" s="57">
        <v>34</v>
      </c>
      <c r="B67" s="58"/>
      <c r="C67" s="58"/>
      <c r="D67" s="58"/>
      <c r="E67" s="58" t="s">
        <v>881</v>
      </c>
      <c r="F67" s="59">
        <v>1</v>
      </c>
      <c r="G67" s="60" t="s">
        <v>32</v>
      </c>
      <c r="H67" s="60">
        <v>0</v>
      </c>
      <c r="I67" s="61" t="str">
        <f t="shared" si="4"/>
        <v>Без отворів</v>
      </c>
      <c r="J67" s="60">
        <v>0</v>
      </c>
      <c r="K67" s="62">
        <f t="shared" si="3"/>
        <v>0</v>
      </c>
      <c r="L67" s="63">
        <f t="shared" si="5"/>
        <v>0</v>
      </c>
      <c r="M67" s="63">
        <f>IF(E67="Так",(I19*K67*2)+(K67*150), IF(K67&gt;0,$I$19*K67,0)+D67*IF(OR(H67=1,H67=2),B67,IF(OR(H67=3,H67=4),C67,0))*VLOOKUP(G67,Справочник!$B$12:$C$18,2,0)/1000)</f>
        <v>0</v>
      </c>
      <c r="N67" s="64"/>
      <c r="V67" s="67"/>
      <c r="AC67" s="65">
        <f>VLOOKUP(G67,Справочник!$B$12:$D$18,3,0)</f>
        <v>0</v>
      </c>
      <c r="AR67" s="66"/>
    </row>
    <row r="68" spans="1:44" x14ac:dyDescent="0.3">
      <c r="A68" s="57">
        <v>35</v>
      </c>
      <c r="B68" s="58"/>
      <c r="C68" s="58"/>
      <c r="D68" s="58"/>
      <c r="E68" s="58" t="s">
        <v>881</v>
      </c>
      <c r="F68" s="59">
        <v>1</v>
      </c>
      <c r="G68" s="60" t="s">
        <v>32</v>
      </c>
      <c r="H68" s="60">
        <v>0</v>
      </c>
      <c r="I68" s="61" t="str">
        <f t="shared" si="4"/>
        <v>Без отворів</v>
      </c>
      <c r="J68" s="60">
        <v>0</v>
      </c>
      <c r="K68" s="62">
        <f t="shared" si="3"/>
        <v>0</v>
      </c>
      <c r="L68" s="63">
        <f t="shared" si="5"/>
        <v>0</v>
      </c>
      <c r="M68" s="63">
        <f>IF(E68="Так",(I19*K68*2)+(K68*150), IF(K68&gt;0,$I$19*K68,0)+D68*IF(OR(H68=1,H68=2),B68,IF(OR(H68=3,H68=4),C68,0))*VLOOKUP(G68,Справочник!$B$12:$C$18,2,0)/1000)</f>
        <v>0</v>
      </c>
      <c r="N68" s="64"/>
      <c r="V68" s="67"/>
      <c r="AC68" s="65">
        <f>VLOOKUP(G68,Справочник!$B$12:$D$18,3,0)</f>
        <v>0</v>
      </c>
    </row>
    <row r="69" spans="1:44" x14ac:dyDescent="0.3">
      <c r="A69" s="57">
        <v>36</v>
      </c>
      <c r="B69" s="58"/>
      <c r="C69" s="58"/>
      <c r="D69" s="58"/>
      <c r="E69" s="58" t="s">
        <v>881</v>
      </c>
      <c r="F69" s="59">
        <v>1</v>
      </c>
      <c r="G69" s="60" t="s">
        <v>32</v>
      </c>
      <c r="H69" s="60">
        <v>0</v>
      </c>
      <c r="I69" s="61" t="str">
        <f t="shared" si="4"/>
        <v>Без отворів</v>
      </c>
      <c r="J69" s="60">
        <v>0</v>
      </c>
      <c r="K69" s="62">
        <f t="shared" si="3"/>
        <v>0</v>
      </c>
      <c r="L69" s="63">
        <f t="shared" si="5"/>
        <v>0</v>
      </c>
      <c r="M69" s="63">
        <f>IF(E69="Так",(I19*K69*2)+(K69*150), IF(K69&gt;0,$I$19*K69,0)+D69*IF(OR(H69=1,H69=2),B69,IF(OR(H69=3,H69=4),C69,0))*VLOOKUP(G69,Справочник!$B$12:$C$18,2,0)/1000)</f>
        <v>0</v>
      </c>
      <c r="N69" s="64"/>
      <c r="V69" s="67"/>
      <c r="AC69" s="65">
        <f>VLOOKUP(G69,Справочник!$B$12:$D$18,3,0)</f>
        <v>0</v>
      </c>
    </row>
    <row r="70" spans="1:44" x14ac:dyDescent="0.3">
      <c r="A70" s="57">
        <v>37</v>
      </c>
      <c r="B70" s="58"/>
      <c r="C70" s="58"/>
      <c r="D70" s="58"/>
      <c r="E70" s="58" t="s">
        <v>881</v>
      </c>
      <c r="F70" s="59">
        <v>1</v>
      </c>
      <c r="G70" s="60" t="s">
        <v>32</v>
      </c>
      <c r="H70" s="60">
        <v>0</v>
      </c>
      <c r="I70" s="61" t="str">
        <f t="shared" si="4"/>
        <v>Без отворів</v>
      </c>
      <c r="J70" s="60">
        <v>0</v>
      </c>
      <c r="K70" s="62">
        <f t="shared" si="3"/>
        <v>0</v>
      </c>
      <c r="L70" s="63">
        <f t="shared" si="5"/>
        <v>0</v>
      </c>
      <c r="M70" s="63">
        <f>IF(E70="Так",(I19*K70*2)+(K70*150), IF(K70&gt;0,$I$19*K70,0)+D70*IF(OR(H70=1,H70=2),B70,IF(OR(H70=3,H70=4),C70,0))*VLOOKUP(G70,Справочник!$B$12:$C$18,2,0)/1000)</f>
        <v>0</v>
      </c>
      <c r="N70" s="64"/>
      <c r="V70" s="67"/>
      <c r="AC70" s="65">
        <f>VLOOKUP(G70,Справочник!$B$12:$D$18,3,0)</f>
        <v>0</v>
      </c>
    </row>
    <row r="71" spans="1:44" x14ac:dyDescent="0.3">
      <c r="A71" s="57">
        <v>38</v>
      </c>
      <c r="B71" s="58"/>
      <c r="C71" s="58"/>
      <c r="D71" s="58"/>
      <c r="E71" s="58" t="s">
        <v>881</v>
      </c>
      <c r="F71" s="59">
        <v>1</v>
      </c>
      <c r="G71" s="60" t="s">
        <v>32</v>
      </c>
      <c r="H71" s="60">
        <v>0</v>
      </c>
      <c r="I71" s="61" t="str">
        <f t="shared" si="4"/>
        <v>Без отворів</v>
      </c>
      <c r="J71" s="60">
        <v>0</v>
      </c>
      <c r="K71" s="62">
        <f t="shared" si="3"/>
        <v>0</v>
      </c>
      <c r="L71" s="63">
        <f t="shared" si="5"/>
        <v>0</v>
      </c>
      <c r="M71" s="63">
        <f>IF(E71="Так",(I19*K71*2)+(K71*150), IF(K71&gt;0,$I$19*K71,0)+D71*IF(OR(H71=1,H71=2),B71,IF(OR(H71=3,H71=4),C71,0))*VLOOKUP(G71,Справочник!$B$12:$C$18,2,0)/1000)</f>
        <v>0</v>
      </c>
      <c r="N71" s="64"/>
      <c r="V71" s="67"/>
      <c r="AC71" s="65">
        <f>VLOOKUP(G71,Справочник!$B$12:$D$18,3,0)</f>
        <v>0</v>
      </c>
    </row>
    <row r="72" spans="1:44" x14ac:dyDescent="0.3">
      <c r="A72" s="57">
        <v>39</v>
      </c>
      <c r="B72" s="58"/>
      <c r="C72" s="58"/>
      <c r="D72" s="58"/>
      <c r="E72" s="58" t="s">
        <v>881</v>
      </c>
      <c r="F72" s="59">
        <v>1</v>
      </c>
      <c r="G72" s="60" t="s">
        <v>32</v>
      </c>
      <c r="H72" s="60">
        <v>0</v>
      </c>
      <c r="I72" s="61" t="str">
        <f t="shared" si="4"/>
        <v>Без отворів</v>
      </c>
      <c r="J72" s="60">
        <v>0</v>
      </c>
      <c r="K72" s="62">
        <f t="shared" si="3"/>
        <v>0</v>
      </c>
      <c r="L72" s="63">
        <f t="shared" si="5"/>
        <v>0</v>
      </c>
      <c r="M72" s="63">
        <f>IF(E72="Так",(I19*K72*2)+(K72*150), IF(K72&gt;0,$I$19*K72,0)+D72*IF(OR(H72=1,H72=2),B72,IF(OR(H72=3,H72=4),C72,0))*VLOOKUP(G72,Справочник!$B$12:$C$18,2,0)/1000)</f>
        <v>0</v>
      </c>
      <c r="N72" s="64"/>
      <c r="V72" s="67"/>
      <c r="AC72" s="65">
        <f>VLOOKUP(G72,Справочник!$B$12:$D$18,3,0)</f>
        <v>0</v>
      </c>
    </row>
    <row r="73" spans="1:44" x14ac:dyDescent="0.3">
      <c r="A73" s="57">
        <v>40</v>
      </c>
      <c r="B73" s="58"/>
      <c r="C73" s="58"/>
      <c r="D73" s="58"/>
      <c r="E73" s="58" t="s">
        <v>881</v>
      </c>
      <c r="F73" s="59">
        <v>1</v>
      </c>
      <c r="G73" s="60" t="s">
        <v>32</v>
      </c>
      <c r="H73" s="60">
        <v>0</v>
      </c>
      <c r="I73" s="61" t="str">
        <f t="shared" si="4"/>
        <v>Без отворів</v>
      </c>
      <c r="J73" s="60">
        <v>0</v>
      </c>
      <c r="K73" s="62">
        <f t="shared" si="3"/>
        <v>0</v>
      </c>
      <c r="L73" s="63">
        <f t="shared" si="5"/>
        <v>0</v>
      </c>
      <c r="M73" s="63">
        <f>IF(E73="Так",(I19*K73*2)+(K73*150), IF(K73&gt;0,$I$19*K73,0)+D73*IF(OR(H73=1,H73=2),B73,IF(OR(H73=3,H73=4),C73,0))*VLOOKUP(G73,Справочник!$B$12:$C$18,2,0)/1000)</f>
        <v>0</v>
      </c>
      <c r="N73" s="64"/>
      <c r="V73" s="67"/>
      <c r="AC73" s="65">
        <f>VLOOKUP(G73,Справочник!$B$12:$D$18,3,0)</f>
        <v>0</v>
      </c>
    </row>
    <row r="74" spans="1:44" x14ac:dyDescent="0.3">
      <c r="A74" s="57">
        <v>41</v>
      </c>
      <c r="B74" s="58"/>
      <c r="C74" s="58"/>
      <c r="D74" s="58"/>
      <c r="E74" s="58" t="s">
        <v>881</v>
      </c>
      <c r="F74" s="59">
        <v>1</v>
      </c>
      <c r="G74" s="60" t="s">
        <v>32</v>
      </c>
      <c r="H74" s="60">
        <v>0</v>
      </c>
      <c r="I74" s="61" t="str">
        <f t="shared" si="4"/>
        <v>Без отворів</v>
      </c>
      <c r="J74" s="60">
        <v>0</v>
      </c>
      <c r="K74" s="62">
        <f t="shared" si="3"/>
        <v>0</v>
      </c>
      <c r="L74" s="63">
        <f t="shared" si="5"/>
        <v>0</v>
      </c>
      <c r="M74" s="63">
        <f>IF(E74="Так",(I19*K74*2)+(K74*150), IF(K74&gt;0,$I$19*K74,0)+D74*IF(OR(H74=1,H74=2),B74,IF(OR(H74=3,H74=4),C74,0))*VLOOKUP(G74,Справочник!$B$12:$C$18,2,0)/1000)</f>
        <v>0</v>
      </c>
      <c r="N74" s="64"/>
      <c r="V74" s="67"/>
      <c r="AC74" s="65">
        <f>VLOOKUP(G74,Справочник!$B$12:$D$18,3,0)</f>
        <v>0</v>
      </c>
    </row>
    <row r="75" spans="1:44" x14ac:dyDescent="0.3">
      <c r="A75" s="57">
        <v>42</v>
      </c>
      <c r="B75" s="58"/>
      <c r="C75" s="58"/>
      <c r="D75" s="58"/>
      <c r="E75" s="58" t="s">
        <v>881</v>
      </c>
      <c r="F75" s="59">
        <v>1</v>
      </c>
      <c r="G75" s="60" t="s">
        <v>32</v>
      </c>
      <c r="H75" s="60">
        <v>0</v>
      </c>
      <c r="I75" s="61" t="str">
        <f t="shared" si="4"/>
        <v>Без отворів</v>
      </c>
      <c r="J75" s="60">
        <v>0</v>
      </c>
      <c r="K75" s="62">
        <f t="shared" si="3"/>
        <v>0</v>
      </c>
      <c r="L75" s="63">
        <f t="shared" si="5"/>
        <v>0</v>
      </c>
      <c r="M75" s="63">
        <f>IF(E75="Так",(I19*K75*2)+(K75*150), IF(K75&gt;0,$I$19*K75,0)+D75*IF(OR(H75=1,H75=2),B75,IF(OR(H75=3,H75=4),C75,0))*VLOOKUP(G75,Справочник!$B$12:$C$18,2,0)/1000)</f>
        <v>0</v>
      </c>
      <c r="N75" s="64"/>
      <c r="V75" s="67"/>
      <c r="AC75" s="65">
        <f>VLOOKUP(G75,Справочник!$B$12:$D$18,3,0)</f>
        <v>0</v>
      </c>
    </row>
    <row r="76" spans="1:44" x14ac:dyDescent="0.3">
      <c r="A76" s="57">
        <v>43</v>
      </c>
      <c r="B76" s="58"/>
      <c r="C76" s="58"/>
      <c r="D76" s="58"/>
      <c r="E76" s="58" t="s">
        <v>881</v>
      </c>
      <c r="F76" s="59">
        <v>1</v>
      </c>
      <c r="G76" s="60" t="s">
        <v>32</v>
      </c>
      <c r="H76" s="60">
        <v>0</v>
      </c>
      <c r="I76" s="61" t="str">
        <f t="shared" si="4"/>
        <v>Без отворів</v>
      </c>
      <c r="J76" s="60">
        <v>0</v>
      </c>
      <c r="K76" s="62">
        <f t="shared" si="3"/>
        <v>0</v>
      </c>
      <c r="L76" s="63">
        <f t="shared" si="5"/>
        <v>0</v>
      </c>
      <c r="M76" s="63">
        <f>IF(E76="Так",(I19*K76*2)+(K76*150), IF(K76&gt;0,$I$19*K76,0)+D76*IF(OR(H76=1,H76=2),B76,IF(OR(H76=3,H76=4),C76,0))*VLOOKUP(G76,Справочник!$B$12:$C$18,2,0)/1000)</f>
        <v>0</v>
      </c>
      <c r="N76" s="64"/>
      <c r="V76" s="67"/>
      <c r="AC76" s="65">
        <f>VLOOKUP(G76,Справочник!$B$12:$D$18,3,0)</f>
        <v>0</v>
      </c>
    </row>
    <row r="77" spans="1:44" x14ac:dyDescent="0.3">
      <c r="A77" s="57">
        <v>44</v>
      </c>
      <c r="B77" s="58"/>
      <c r="C77" s="58"/>
      <c r="D77" s="58"/>
      <c r="E77" s="58" t="s">
        <v>881</v>
      </c>
      <c r="F77" s="59">
        <v>1</v>
      </c>
      <c r="G77" s="60" t="s">
        <v>32</v>
      </c>
      <c r="H77" s="60">
        <v>0</v>
      </c>
      <c r="I77" s="61" t="str">
        <f t="shared" si="4"/>
        <v>Без отворів</v>
      </c>
      <c r="J77" s="60">
        <v>0</v>
      </c>
      <c r="K77" s="62">
        <f t="shared" si="3"/>
        <v>0</v>
      </c>
      <c r="L77" s="63">
        <f t="shared" si="5"/>
        <v>0</v>
      </c>
      <c r="M77" s="63">
        <f>IF(E77="Так",(I19*K77*2)+(K77*150), IF(K77&gt;0,$I$19*K77,0)+D77*IF(OR(H77=1,H77=2),B77,IF(OR(H77=3,H77=4),C77,0))*VLOOKUP(G77,Справочник!$B$12:$C$18,2,0)/1000)</f>
        <v>0</v>
      </c>
      <c r="N77" s="64"/>
      <c r="V77" s="67"/>
      <c r="AC77" s="65">
        <f>VLOOKUP(G77,Справочник!$B$12:$D$18,3,0)</f>
        <v>0</v>
      </c>
    </row>
    <row r="78" spans="1:44" x14ac:dyDescent="0.3">
      <c r="A78" s="57">
        <v>45</v>
      </c>
      <c r="B78" s="58"/>
      <c r="C78" s="58"/>
      <c r="D78" s="58"/>
      <c r="E78" s="58" t="s">
        <v>881</v>
      </c>
      <c r="F78" s="59">
        <v>1</v>
      </c>
      <c r="G78" s="60" t="s">
        <v>32</v>
      </c>
      <c r="H78" s="60">
        <v>0</v>
      </c>
      <c r="I78" s="61" t="str">
        <f t="shared" si="4"/>
        <v>Без отворів</v>
      </c>
      <c r="J78" s="60">
        <v>0</v>
      </c>
      <c r="K78" s="62">
        <f t="shared" si="3"/>
        <v>0</v>
      </c>
      <c r="L78" s="63">
        <f t="shared" si="5"/>
        <v>0</v>
      </c>
      <c r="M78" s="63">
        <f>IF(E78="Так",(I19*K78*2)+(K78*150), IF(K78&gt;0,$I$19*K78,0)+D78*IF(OR(H78=1,H78=2),B78,IF(OR(H78=3,H78=4),C78,0))*VLOOKUP(G78,Справочник!$B$12:$C$18,2,0)/1000)</f>
        <v>0</v>
      </c>
      <c r="N78" s="64"/>
      <c r="V78" s="67"/>
      <c r="AC78" s="65">
        <f>VLOOKUP(G78,Справочник!$B$12:$D$18,3,0)</f>
        <v>0</v>
      </c>
    </row>
    <row r="79" spans="1:44" x14ac:dyDescent="0.3">
      <c r="A79" s="57">
        <v>46</v>
      </c>
      <c r="B79" s="58"/>
      <c r="C79" s="58"/>
      <c r="D79" s="58"/>
      <c r="E79" s="58" t="s">
        <v>881</v>
      </c>
      <c r="F79" s="59">
        <v>1</v>
      </c>
      <c r="G79" s="60" t="s">
        <v>32</v>
      </c>
      <c r="H79" s="60">
        <v>0</v>
      </c>
      <c r="I79" s="61" t="str">
        <f t="shared" si="4"/>
        <v>Без отворів</v>
      </c>
      <c r="J79" s="60">
        <v>0</v>
      </c>
      <c r="K79" s="62">
        <f t="shared" si="3"/>
        <v>0</v>
      </c>
      <c r="L79" s="63">
        <f t="shared" si="5"/>
        <v>0</v>
      </c>
      <c r="M79" s="63">
        <f>IF(E79="Так",(I19*K79*2)+(K79*150), IF(K79&gt;0,$I$19*K79,0)+D79*IF(OR(H79=1,H79=2),B79,IF(OR(H79=3,H79=4),C79,0))*VLOOKUP(G79,Справочник!$B$12:$C$18,2,0)/1000)</f>
        <v>0</v>
      </c>
      <c r="N79" s="64"/>
      <c r="V79" s="67"/>
      <c r="AC79" s="65">
        <f>VLOOKUP(G79,Справочник!$B$12:$D$18,3,0)</f>
        <v>0</v>
      </c>
    </row>
    <row r="80" spans="1:44" x14ac:dyDescent="0.3">
      <c r="A80" s="57">
        <v>47</v>
      </c>
      <c r="B80" s="58"/>
      <c r="C80" s="58"/>
      <c r="D80" s="58"/>
      <c r="E80" s="58" t="s">
        <v>881</v>
      </c>
      <c r="F80" s="59">
        <v>1</v>
      </c>
      <c r="G80" s="60" t="s">
        <v>32</v>
      </c>
      <c r="H80" s="60">
        <v>0</v>
      </c>
      <c r="I80" s="61" t="str">
        <f t="shared" si="4"/>
        <v>Без отворів</v>
      </c>
      <c r="J80" s="60">
        <v>0</v>
      </c>
      <c r="K80" s="62">
        <f t="shared" si="3"/>
        <v>0</v>
      </c>
      <c r="L80" s="63">
        <f t="shared" si="5"/>
        <v>0</v>
      </c>
      <c r="M80" s="63">
        <f>IF(E80="Так",(I19*K80*2)+(K80*150), IF(K80&gt;0,$I$19*K80,0)+D80*IF(OR(H80=1,H80=2),B80,IF(OR(H80=3,H80=4),C80,0))*VLOOKUP(G80,Справочник!$B$12:$C$18,2,0)/1000)</f>
        <v>0</v>
      </c>
      <c r="N80" s="64"/>
      <c r="V80" s="67"/>
      <c r="AC80" s="65">
        <f>VLOOKUP(G80,Справочник!$B$12:$D$18,3,0)</f>
        <v>0</v>
      </c>
    </row>
    <row r="81" spans="1:29" x14ac:dyDescent="0.3">
      <c r="A81" s="57">
        <v>48</v>
      </c>
      <c r="B81" s="58"/>
      <c r="C81" s="58"/>
      <c r="D81" s="58"/>
      <c r="E81" s="58" t="s">
        <v>881</v>
      </c>
      <c r="F81" s="59">
        <v>1</v>
      </c>
      <c r="G81" s="60" t="s">
        <v>32</v>
      </c>
      <c r="H81" s="60">
        <v>0</v>
      </c>
      <c r="I81" s="61" t="str">
        <f t="shared" si="4"/>
        <v>Без отворів</v>
      </c>
      <c r="J81" s="60">
        <v>0</v>
      </c>
      <c r="K81" s="62">
        <f t="shared" si="3"/>
        <v>0</v>
      </c>
      <c r="L81" s="63">
        <f t="shared" si="5"/>
        <v>0</v>
      </c>
      <c r="M81" s="63">
        <f>IF(E81="Так",(I19*K81*2)+(K81*150), IF(K81&gt;0,$I$19*K81,0)+D81*IF(OR(H81=1,H81=2),B81,IF(OR(H81=3,H81=4),C81,0))*VLOOKUP(G81,Справочник!$B$12:$C$18,2,0)/1000)</f>
        <v>0</v>
      </c>
      <c r="N81" s="64"/>
      <c r="V81" s="67"/>
      <c r="AC81" s="65">
        <f>VLOOKUP(G81,Справочник!$B$12:$D$18,3,0)</f>
        <v>0</v>
      </c>
    </row>
    <row r="82" spans="1:29" x14ac:dyDescent="0.3">
      <c r="A82" s="57">
        <v>49</v>
      </c>
      <c r="B82" s="58"/>
      <c r="C82" s="58"/>
      <c r="D82" s="58"/>
      <c r="E82" s="58" t="s">
        <v>881</v>
      </c>
      <c r="F82" s="59">
        <v>1</v>
      </c>
      <c r="G82" s="60" t="s">
        <v>32</v>
      </c>
      <c r="H82" s="60">
        <v>0</v>
      </c>
      <c r="I82" s="61" t="str">
        <f t="shared" si="4"/>
        <v>Без отворів</v>
      </c>
      <c r="J82" s="60">
        <v>0</v>
      </c>
      <c r="K82" s="62">
        <f t="shared" si="3"/>
        <v>0</v>
      </c>
      <c r="L82" s="63">
        <f t="shared" si="5"/>
        <v>0</v>
      </c>
      <c r="M82" s="63">
        <f>IF(E82="Так",(I19*K82*2)+(K82*150), IF(K82&gt;0,$I$19*K82,0)+D82*IF(OR(H82=1,H82=2),B82,IF(OR(H82=3,H82=4),C82,0))*VLOOKUP(G82,Справочник!$B$12:$C$18,2,0)/1000)</f>
        <v>0</v>
      </c>
      <c r="N82" s="64"/>
      <c r="V82" s="67"/>
      <c r="AC82" s="65">
        <f>VLOOKUP(G82,Справочник!$B$12:$D$18,3,0)</f>
        <v>0</v>
      </c>
    </row>
    <row r="83" spans="1:29" x14ac:dyDescent="0.3">
      <c r="A83" s="57">
        <v>50</v>
      </c>
      <c r="B83" s="58"/>
      <c r="C83" s="58"/>
      <c r="D83" s="58"/>
      <c r="E83" s="58" t="s">
        <v>881</v>
      </c>
      <c r="F83" s="59">
        <v>1</v>
      </c>
      <c r="G83" s="60" t="s">
        <v>32</v>
      </c>
      <c r="H83" s="60">
        <v>0</v>
      </c>
      <c r="I83" s="61" t="str">
        <f t="shared" si="4"/>
        <v>Без отворів</v>
      </c>
      <c r="J83" s="60">
        <v>0</v>
      </c>
      <c r="K83" s="62">
        <f t="shared" si="3"/>
        <v>0</v>
      </c>
      <c r="L83" s="63">
        <f t="shared" si="5"/>
        <v>0</v>
      </c>
      <c r="M83" s="63">
        <f>IF(E83="Так",(I19*K83*2)+(K83*150), IF(K83&gt;0,$I$19*K83,0)+D83*IF(OR(H83=1,H83=2),B83,IF(OR(H83=3,H83=4),C83,0))*VLOOKUP(G83,Справочник!$B$12:$C$18,2,0)/1000)</f>
        <v>0</v>
      </c>
      <c r="N83" s="64"/>
      <c r="V83" s="67"/>
      <c r="AC83" s="65">
        <f>VLOOKUP(G83,Справочник!$B$12:$D$18,3,0)</f>
        <v>0</v>
      </c>
    </row>
    <row r="84" spans="1:29" hidden="1" x14ac:dyDescent="0.3">
      <c r="A84" s="57">
        <v>51</v>
      </c>
      <c r="B84" s="58"/>
      <c r="C84" s="58"/>
      <c r="D84" s="58"/>
      <c r="E84" s="58" t="s">
        <v>880</v>
      </c>
      <c r="F84" s="59">
        <v>1</v>
      </c>
      <c r="G84" s="60" t="s">
        <v>32</v>
      </c>
      <c r="H84" s="60">
        <v>0</v>
      </c>
      <c r="I84" s="61" t="str">
        <f t="shared" si="4"/>
        <v>Без отворів</v>
      </c>
      <c r="J84" s="60">
        <v>0</v>
      </c>
      <c r="K84" s="62">
        <f t="shared" ref="K84:K115" si="6">IF(B84*C84/1000000*D84&lt;=0,0,B84*C84/1000000*D84)</f>
        <v>0</v>
      </c>
      <c r="L84" s="63">
        <f t="shared" si="5"/>
        <v>0</v>
      </c>
      <c r="M84" s="63">
        <f>IF(K84&gt;0,$I$19*K84,0)+IF(OR(H84=1,H84=2),B84,IF(OR(H84=3,H84=4),C84,0))*VLOOKUP(G84,Справочник!$B$12:$C$18,2,0)/1000</f>
        <v>0</v>
      </c>
      <c r="N84" s="68"/>
      <c r="V84" s="67"/>
      <c r="AC84" s="65">
        <f>VLOOKUP(G84,Справочник!$B$12:$D$18,3,0)</f>
        <v>0</v>
      </c>
    </row>
    <row r="85" spans="1:29" hidden="1" x14ac:dyDescent="0.3">
      <c r="A85" s="57">
        <v>52</v>
      </c>
      <c r="B85" s="58"/>
      <c r="C85" s="58"/>
      <c r="D85" s="58"/>
      <c r="E85" s="58"/>
      <c r="F85" s="59">
        <v>1</v>
      </c>
      <c r="G85" s="60" t="s">
        <v>32</v>
      </c>
      <c r="H85" s="60">
        <v>0</v>
      </c>
      <c r="I85" s="61" t="str">
        <f t="shared" si="4"/>
        <v>Без отворів</v>
      </c>
      <c r="J85" s="60">
        <v>0</v>
      </c>
      <c r="K85" s="62">
        <f t="shared" si="6"/>
        <v>0</v>
      </c>
      <c r="L85" s="63">
        <f t="shared" si="5"/>
        <v>0</v>
      </c>
      <c r="M85" s="63">
        <f>IF(K85&gt;0,$I$19*K85,0)+IF(OR(H85=1,H85=2),B85,IF(OR(H85=3,H85=4),C85,0))*VLOOKUP(G85,Справочник!$B$12:$C$18,2,0)/1000</f>
        <v>0</v>
      </c>
      <c r="N85" s="68"/>
      <c r="V85" s="67"/>
      <c r="AC85" s="65">
        <f>VLOOKUP(G85,Справочник!$B$12:$D$18,3,0)</f>
        <v>0</v>
      </c>
    </row>
    <row r="86" spans="1:29" hidden="1" x14ac:dyDescent="0.3">
      <c r="A86" s="57">
        <v>53</v>
      </c>
      <c r="B86" s="58"/>
      <c r="C86" s="58"/>
      <c r="D86" s="58"/>
      <c r="E86" s="58"/>
      <c r="F86" s="59">
        <v>1</v>
      </c>
      <c r="G86" s="60" t="s">
        <v>32</v>
      </c>
      <c r="H86" s="60">
        <v>0</v>
      </c>
      <c r="I86" s="61" t="str">
        <f t="shared" si="4"/>
        <v>Без отворів</v>
      </c>
      <c r="J86" s="60">
        <v>0</v>
      </c>
      <c r="K86" s="62">
        <f t="shared" si="6"/>
        <v>0</v>
      </c>
      <c r="L86" s="63">
        <f t="shared" si="5"/>
        <v>0</v>
      </c>
      <c r="M86" s="63">
        <f>IF(K86&gt;0,$I$19*K86,0)+IF(OR(H86=1,H86=2),B86,IF(OR(H86=3,H86=4),C86,0))*VLOOKUP(G86,Справочник!$B$12:$C$18,2,0)/1000</f>
        <v>0</v>
      </c>
      <c r="N86" s="68"/>
      <c r="V86" s="67"/>
      <c r="AC86" s="65">
        <f>VLOOKUP(G86,Справочник!$B$12:$D$18,3,0)</f>
        <v>0</v>
      </c>
    </row>
    <row r="87" spans="1:29" hidden="1" x14ac:dyDescent="0.3">
      <c r="A87" s="57">
        <v>54</v>
      </c>
      <c r="B87" s="58"/>
      <c r="C87" s="58"/>
      <c r="D87" s="58"/>
      <c r="E87" s="58"/>
      <c r="F87" s="59">
        <v>1</v>
      </c>
      <c r="G87" s="60" t="s">
        <v>32</v>
      </c>
      <c r="H87" s="60">
        <v>0</v>
      </c>
      <c r="I87" s="61" t="str">
        <f t="shared" si="4"/>
        <v>Без отворів</v>
      </c>
      <c r="J87" s="60">
        <v>0</v>
      </c>
      <c r="K87" s="62">
        <f t="shared" si="6"/>
        <v>0</v>
      </c>
      <c r="L87" s="63">
        <f t="shared" si="5"/>
        <v>0</v>
      </c>
      <c r="M87" s="63">
        <f>IF(K87&gt;0,$I$19*K87,0)+IF(OR(H87=1,H87=2),B87,IF(OR(H87=3,H87=4),C87,0))*VLOOKUP(G87,Справочник!$B$12:$C$18,2,0)/1000</f>
        <v>0</v>
      </c>
      <c r="N87" s="68"/>
      <c r="V87" s="67"/>
      <c r="AC87" s="65">
        <f>VLOOKUP(G87,Справочник!$B$12:$D$18,3,0)</f>
        <v>0</v>
      </c>
    </row>
    <row r="88" spans="1:29" hidden="1" x14ac:dyDescent="0.3">
      <c r="A88" s="57">
        <v>55</v>
      </c>
      <c r="B88" s="58"/>
      <c r="C88" s="58"/>
      <c r="D88" s="58"/>
      <c r="E88" s="58"/>
      <c r="F88" s="59">
        <v>1</v>
      </c>
      <c r="G88" s="60" t="s">
        <v>32</v>
      </c>
      <c r="H88" s="60">
        <v>0</v>
      </c>
      <c r="I88" s="61" t="str">
        <f t="shared" si="4"/>
        <v>Без отворів</v>
      </c>
      <c r="J88" s="60">
        <v>0</v>
      </c>
      <c r="K88" s="62">
        <f t="shared" si="6"/>
        <v>0</v>
      </c>
      <c r="L88" s="63">
        <f t="shared" si="5"/>
        <v>0</v>
      </c>
      <c r="M88" s="63">
        <f>IF(K88&gt;0,$I$19*K88,0)+IF(OR(H88=1,H88=2),B88,IF(OR(H88=3,H88=4),C88,0))*VLOOKUP(G88,Справочник!$B$12:$C$18,2,0)/1000</f>
        <v>0</v>
      </c>
      <c r="N88" s="68"/>
      <c r="V88" s="67"/>
      <c r="AC88" s="65">
        <f>VLOOKUP(G88,Справочник!$B$12:$D$18,3,0)</f>
        <v>0</v>
      </c>
    </row>
    <row r="89" spans="1:29" hidden="1" x14ac:dyDescent="0.3">
      <c r="A89" s="57">
        <v>56</v>
      </c>
      <c r="B89" s="58"/>
      <c r="C89" s="58"/>
      <c r="D89" s="58"/>
      <c r="E89" s="58"/>
      <c r="F89" s="59">
        <v>1</v>
      </c>
      <c r="G89" s="60" t="s">
        <v>32</v>
      </c>
      <c r="H89" s="60">
        <v>0</v>
      </c>
      <c r="I89" s="61" t="str">
        <f t="shared" si="4"/>
        <v>Без отворів</v>
      </c>
      <c r="J89" s="60">
        <v>0</v>
      </c>
      <c r="K89" s="62">
        <f t="shared" si="6"/>
        <v>0</v>
      </c>
      <c r="L89" s="63">
        <f t="shared" si="5"/>
        <v>0</v>
      </c>
      <c r="M89" s="63">
        <f>IF(K89&gt;0,$I$19*K89,0)+IF(OR(H89=1,H89=2),B89,IF(OR(H89=3,H89=4),C89,0))*VLOOKUP(G89,Справочник!$B$12:$C$18,2,0)/1000</f>
        <v>0</v>
      </c>
      <c r="N89" s="68"/>
      <c r="V89" s="67"/>
      <c r="AC89" s="65">
        <f>VLOOKUP(G89,Справочник!$B$12:$D$18,3,0)</f>
        <v>0</v>
      </c>
    </row>
    <row r="90" spans="1:29" hidden="1" x14ac:dyDescent="0.3">
      <c r="A90" s="57">
        <v>57</v>
      </c>
      <c r="B90" s="58"/>
      <c r="C90" s="58"/>
      <c r="D90" s="58"/>
      <c r="E90" s="58"/>
      <c r="F90" s="59">
        <v>1</v>
      </c>
      <c r="G90" s="60" t="s">
        <v>32</v>
      </c>
      <c r="H90" s="60">
        <v>0</v>
      </c>
      <c r="I90" s="61" t="str">
        <f t="shared" si="4"/>
        <v>Без отворів</v>
      </c>
      <c r="J90" s="60">
        <v>0</v>
      </c>
      <c r="K90" s="62">
        <f t="shared" si="6"/>
        <v>0</v>
      </c>
      <c r="L90" s="63">
        <f t="shared" si="5"/>
        <v>0</v>
      </c>
      <c r="M90" s="63">
        <f>IF(K90&gt;0,$I$19*K90,0)+IF(OR(H90=1,H90=2),B90,IF(OR(H90=3,H90=4),C90,0))*VLOOKUP(G90,Справочник!$B$12:$C$18,2,0)/1000</f>
        <v>0</v>
      </c>
      <c r="N90" s="68"/>
      <c r="V90" s="67"/>
      <c r="AC90" s="65">
        <f>VLOOKUP(G90,Справочник!$B$12:$D$18,3,0)</f>
        <v>0</v>
      </c>
    </row>
    <row r="91" spans="1:29" hidden="1" x14ac:dyDescent="0.3">
      <c r="A91" s="57">
        <v>58</v>
      </c>
      <c r="B91" s="58"/>
      <c r="C91" s="58"/>
      <c r="D91" s="58"/>
      <c r="E91" s="58"/>
      <c r="F91" s="59">
        <v>1</v>
      </c>
      <c r="G91" s="60" t="s">
        <v>32</v>
      </c>
      <c r="H91" s="60">
        <v>0</v>
      </c>
      <c r="I91" s="61" t="str">
        <f t="shared" si="4"/>
        <v>Без отворів</v>
      </c>
      <c r="J91" s="60">
        <v>0</v>
      </c>
      <c r="K91" s="62">
        <f t="shared" si="6"/>
        <v>0</v>
      </c>
      <c r="L91" s="63">
        <f t="shared" si="5"/>
        <v>0</v>
      </c>
      <c r="M91" s="63">
        <f>IF(K91&gt;0,$I$19*K91,0)+IF(OR(H91=1,H91=2),B91,IF(OR(H91=3,H91=4),C91,0))*VLOOKUP(G91,Справочник!$B$12:$C$18,2,0)/1000</f>
        <v>0</v>
      </c>
      <c r="N91" s="68"/>
      <c r="V91" s="67"/>
      <c r="AC91" s="65">
        <f>VLOOKUP(G91,Справочник!$B$12:$D$18,3,0)</f>
        <v>0</v>
      </c>
    </row>
    <row r="92" spans="1:29" hidden="1" x14ac:dyDescent="0.3">
      <c r="A92" s="57">
        <v>59</v>
      </c>
      <c r="B92" s="58"/>
      <c r="C92" s="58"/>
      <c r="D92" s="58"/>
      <c r="E92" s="58"/>
      <c r="F92" s="59">
        <v>1</v>
      </c>
      <c r="G92" s="60" t="s">
        <v>32</v>
      </c>
      <c r="H92" s="60">
        <v>0</v>
      </c>
      <c r="I92" s="61" t="str">
        <f t="shared" si="4"/>
        <v>Без отворів</v>
      </c>
      <c r="J92" s="60">
        <v>0</v>
      </c>
      <c r="K92" s="62">
        <f t="shared" si="6"/>
        <v>0</v>
      </c>
      <c r="L92" s="63">
        <f t="shared" si="5"/>
        <v>0</v>
      </c>
      <c r="M92" s="63">
        <f>IF(K92&gt;0,$I$19*K92,0)+IF(OR(H92=1,H92=2),B92,IF(OR(H92=3,H92=4),C92,0))*VLOOKUP(G92,Справочник!$B$12:$C$18,2,0)/1000</f>
        <v>0</v>
      </c>
      <c r="N92" s="68"/>
      <c r="V92" s="67"/>
      <c r="AC92" s="65">
        <f>VLOOKUP(G92,Справочник!$B$12:$D$18,3,0)</f>
        <v>0</v>
      </c>
    </row>
    <row r="93" spans="1:29" hidden="1" x14ac:dyDescent="0.3">
      <c r="A93" s="57">
        <v>60</v>
      </c>
      <c r="B93" s="58"/>
      <c r="C93" s="58"/>
      <c r="D93" s="58"/>
      <c r="E93" s="58"/>
      <c r="F93" s="59">
        <v>1</v>
      </c>
      <c r="G93" s="60" t="s">
        <v>32</v>
      </c>
      <c r="H93" s="60">
        <v>0</v>
      </c>
      <c r="I93" s="61" t="str">
        <f t="shared" si="4"/>
        <v>Без отворів</v>
      </c>
      <c r="J93" s="60">
        <v>0</v>
      </c>
      <c r="K93" s="62">
        <f t="shared" si="6"/>
        <v>0</v>
      </c>
      <c r="L93" s="63">
        <f t="shared" si="5"/>
        <v>0</v>
      </c>
      <c r="M93" s="63">
        <f>IF(K93&gt;0,$I$19*K93,0)+IF(OR(H93=1,H93=2),B93,IF(OR(H93=3,H93=4),C93,0))*VLOOKUP(G93,Справочник!$B$12:$C$18,2,0)/1000</f>
        <v>0</v>
      </c>
      <c r="N93" s="68"/>
      <c r="V93" s="67"/>
      <c r="AC93" s="65">
        <f>VLOOKUP(G93,Справочник!$B$12:$D$18,3,0)</f>
        <v>0</v>
      </c>
    </row>
    <row r="94" spans="1:29" hidden="1" x14ac:dyDescent="0.3">
      <c r="A94" s="57">
        <v>61</v>
      </c>
      <c r="B94" s="58"/>
      <c r="C94" s="58"/>
      <c r="D94" s="58"/>
      <c r="E94" s="58"/>
      <c r="F94" s="59">
        <v>1</v>
      </c>
      <c r="G94" s="60" t="s">
        <v>32</v>
      </c>
      <c r="H94" s="60">
        <v>0</v>
      </c>
      <c r="I94" s="61" t="str">
        <f t="shared" si="4"/>
        <v>Без отворів</v>
      </c>
      <c r="J94" s="60">
        <v>0</v>
      </c>
      <c r="K94" s="62">
        <f t="shared" si="6"/>
        <v>0</v>
      </c>
      <c r="L94" s="63">
        <f t="shared" si="5"/>
        <v>0</v>
      </c>
      <c r="M94" s="63">
        <f>IF(K94&gt;0,$I$19*K94,0)+IF(OR(H94=1,H94=2),B94,IF(OR(H94=3,H94=4),C94,0))*VLOOKUP(G94,Справочник!$B$12:$C$18,2,0)/1000</f>
        <v>0</v>
      </c>
      <c r="N94" s="68"/>
      <c r="V94" s="67"/>
      <c r="AC94" s="65">
        <f>VLOOKUP(G94,Справочник!$B$12:$D$18,3,0)</f>
        <v>0</v>
      </c>
    </row>
    <row r="95" spans="1:29" hidden="1" x14ac:dyDescent="0.3">
      <c r="A95" s="57">
        <v>62</v>
      </c>
      <c r="B95" s="58"/>
      <c r="C95" s="58"/>
      <c r="D95" s="58"/>
      <c r="E95" s="58"/>
      <c r="F95" s="59">
        <v>1</v>
      </c>
      <c r="G95" s="60" t="s">
        <v>32</v>
      </c>
      <c r="H95" s="60">
        <v>0</v>
      </c>
      <c r="I95" s="61" t="str">
        <f t="shared" si="4"/>
        <v>Без отворів</v>
      </c>
      <c r="J95" s="60">
        <v>0</v>
      </c>
      <c r="K95" s="62">
        <f t="shared" si="6"/>
        <v>0</v>
      </c>
      <c r="L95" s="63">
        <f t="shared" si="5"/>
        <v>0</v>
      </c>
      <c r="M95" s="63">
        <f>IF(K95&gt;0,$I$19*K95,0)+IF(OR(H95=1,H95=2),B95,IF(OR(H95=3,H95=4),C95,0))*VLOOKUP(G95,Справочник!$B$12:$C$18,2,0)/1000</f>
        <v>0</v>
      </c>
      <c r="N95" s="68"/>
      <c r="V95" s="67"/>
      <c r="AC95" s="65">
        <f>VLOOKUP(G95,Справочник!$B$12:$D$18,3,0)</f>
        <v>0</v>
      </c>
    </row>
    <row r="96" spans="1:29" hidden="1" x14ac:dyDescent="0.3">
      <c r="A96" s="57">
        <v>63</v>
      </c>
      <c r="B96" s="58"/>
      <c r="C96" s="58"/>
      <c r="D96" s="58"/>
      <c r="E96" s="58"/>
      <c r="F96" s="59">
        <v>1</v>
      </c>
      <c r="G96" s="60" t="s">
        <v>32</v>
      </c>
      <c r="H96" s="60">
        <v>0</v>
      </c>
      <c r="I96" s="61" t="str">
        <f t="shared" si="4"/>
        <v>Без отворів</v>
      </c>
      <c r="J96" s="60">
        <v>0</v>
      </c>
      <c r="K96" s="62">
        <f t="shared" si="6"/>
        <v>0</v>
      </c>
      <c r="L96" s="63">
        <f t="shared" si="5"/>
        <v>0</v>
      </c>
      <c r="M96" s="63">
        <f>IF(K96&gt;0,$I$19*K96,0)+IF(OR(H96=1,H96=2),B96,IF(OR(H96=3,H96=4),C96,0))*VLOOKUP(G96,Справочник!$B$12:$C$18,2,0)/1000</f>
        <v>0</v>
      </c>
      <c r="N96" s="68"/>
      <c r="V96" s="67"/>
      <c r="AC96" s="65">
        <f>VLOOKUP(G96,Справочник!$B$12:$D$18,3,0)</f>
        <v>0</v>
      </c>
    </row>
    <row r="97" spans="1:29" hidden="1" x14ac:dyDescent="0.3">
      <c r="A97" s="57">
        <v>64</v>
      </c>
      <c r="B97" s="58"/>
      <c r="C97" s="58"/>
      <c r="D97" s="58"/>
      <c r="E97" s="58"/>
      <c r="F97" s="59">
        <v>1</v>
      </c>
      <c r="G97" s="60" t="s">
        <v>32</v>
      </c>
      <c r="H97" s="60">
        <v>0</v>
      </c>
      <c r="I97" s="61" t="str">
        <f t="shared" si="4"/>
        <v>Без отворів</v>
      </c>
      <c r="J97" s="60">
        <v>0</v>
      </c>
      <c r="K97" s="62">
        <f t="shared" si="6"/>
        <v>0</v>
      </c>
      <c r="L97" s="63">
        <f t="shared" si="5"/>
        <v>0</v>
      </c>
      <c r="M97" s="63">
        <f>IF(K97&gt;0,$I$19*K97,0)+IF(OR(H97=1,H97=2),B97,IF(OR(H97=3,H97=4),C97,0))*VLOOKUP(G97,Справочник!$B$12:$C$18,2,0)/1000</f>
        <v>0</v>
      </c>
      <c r="N97" s="68"/>
      <c r="V97" s="67"/>
      <c r="AC97" s="65">
        <f>VLOOKUP(G97,Справочник!$B$12:$D$18,3,0)</f>
        <v>0</v>
      </c>
    </row>
    <row r="98" spans="1:29" hidden="1" x14ac:dyDescent="0.3">
      <c r="A98" s="57">
        <v>65</v>
      </c>
      <c r="B98" s="58"/>
      <c r="C98" s="58"/>
      <c r="D98" s="58"/>
      <c r="E98" s="58"/>
      <c r="F98" s="59">
        <v>1</v>
      </c>
      <c r="G98" s="60" t="s">
        <v>32</v>
      </c>
      <c r="H98" s="60">
        <v>0</v>
      </c>
      <c r="I98" s="61" t="str">
        <f t="shared" ref="I98:I129" si="7">IF(J98=0,"Без отворів","З отворами")</f>
        <v>Без отворів</v>
      </c>
      <c r="J98" s="60">
        <v>0</v>
      </c>
      <c r="K98" s="62">
        <f t="shared" si="6"/>
        <v>0</v>
      </c>
      <c r="L98" s="63">
        <f t="shared" ref="L98:L129" si="8">(B98+C98)*2/1000*D98</f>
        <v>0</v>
      </c>
      <c r="M98" s="63">
        <f>IF(K98&gt;0,$I$19*K98,0)+IF(OR(H98=1,H98=2),B98,IF(OR(H98=3,H98=4),C98,0))*VLOOKUP(G98,Справочник!$B$12:$C$18,2,0)/1000</f>
        <v>0</v>
      </c>
      <c r="N98" s="68"/>
      <c r="V98" s="67"/>
      <c r="AC98" s="65">
        <f>VLOOKUP(G98,Справочник!$B$12:$D$18,3,0)</f>
        <v>0</v>
      </c>
    </row>
    <row r="99" spans="1:29" hidden="1" x14ac:dyDescent="0.3">
      <c r="A99" s="57">
        <v>66</v>
      </c>
      <c r="B99" s="58"/>
      <c r="C99" s="58"/>
      <c r="D99" s="58"/>
      <c r="E99" s="58"/>
      <c r="F99" s="59">
        <v>1</v>
      </c>
      <c r="G99" s="60" t="s">
        <v>32</v>
      </c>
      <c r="H99" s="60">
        <v>0</v>
      </c>
      <c r="I99" s="61" t="str">
        <f t="shared" si="7"/>
        <v>Без отворів</v>
      </c>
      <c r="J99" s="60">
        <v>0</v>
      </c>
      <c r="K99" s="62">
        <f t="shared" si="6"/>
        <v>0</v>
      </c>
      <c r="L99" s="63">
        <f t="shared" si="8"/>
        <v>0</v>
      </c>
      <c r="M99" s="63">
        <f>IF(K99&gt;0,$I$19*K99,0)+IF(OR(H99=1,H99=2),B99,IF(OR(H99=3,H99=4),C99,0))*VLOOKUP(G99,Справочник!$B$12:$C$18,2,0)/1000</f>
        <v>0</v>
      </c>
      <c r="N99" s="68"/>
      <c r="V99" s="67"/>
      <c r="AC99" s="65">
        <f>VLOOKUP(G99,Справочник!$B$12:$D$18,3,0)</f>
        <v>0</v>
      </c>
    </row>
    <row r="100" spans="1:29" hidden="1" x14ac:dyDescent="0.3">
      <c r="A100" s="57">
        <v>67</v>
      </c>
      <c r="B100" s="58"/>
      <c r="C100" s="58"/>
      <c r="D100" s="58"/>
      <c r="E100" s="58"/>
      <c r="F100" s="59">
        <v>1</v>
      </c>
      <c r="G100" s="60" t="s">
        <v>32</v>
      </c>
      <c r="H100" s="60">
        <v>0</v>
      </c>
      <c r="I100" s="61" t="str">
        <f t="shared" si="7"/>
        <v>Без отворів</v>
      </c>
      <c r="J100" s="60">
        <v>0</v>
      </c>
      <c r="K100" s="62">
        <f t="shared" si="6"/>
        <v>0</v>
      </c>
      <c r="L100" s="63">
        <f t="shared" si="8"/>
        <v>0</v>
      </c>
      <c r="M100" s="63">
        <f>IF(K100&gt;0,$I$19*K100,0)+IF(OR(H100=1,H100=2),B100,IF(OR(H100=3,H100=4),C100,0))*VLOOKUP(G100,Справочник!$B$12:$C$18,2,0)/1000</f>
        <v>0</v>
      </c>
      <c r="N100" s="68"/>
      <c r="V100" s="67"/>
      <c r="AC100" s="65">
        <f>VLOOKUP(G100,Справочник!$B$12:$D$18,3,0)</f>
        <v>0</v>
      </c>
    </row>
    <row r="101" spans="1:29" hidden="1" x14ac:dyDescent="0.3">
      <c r="A101" s="57">
        <v>68</v>
      </c>
      <c r="B101" s="58"/>
      <c r="C101" s="58"/>
      <c r="D101" s="58"/>
      <c r="E101" s="58"/>
      <c r="F101" s="59">
        <v>1</v>
      </c>
      <c r="G101" s="60" t="s">
        <v>32</v>
      </c>
      <c r="H101" s="60">
        <v>0</v>
      </c>
      <c r="I101" s="61" t="str">
        <f t="shared" si="7"/>
        <v>Без отворів</v>
      </c>
      <c r="J101" s="60">
        <v>0</v>
      </c>
      <c r="K101" s="62">
        <f t="shared" si="6"/>
        <v>0</v>
      </c>
      <c r="L101" s="63">
        <f t="shared" si="8"/>
        <v>0</v>
      </c>
      <c r="M101" s="63">
        <f>IF(K101&gt;0,$I$19*K101,0)+IF(OR(H101=1,H101=2),B101,IF(OR(H101=3,H101=4),C101,0))*VLOOKUP(G101,Справочник!$B$12:$C$18,2,0)/1000</f>
        <v>0</v>
      </c>
      <c r="N101" s="68"/>
      <c r="V101" s="67"/>
      <c r="AC101" s="65">
        <f>VLOOKUP(G101,Справочник!$B$12:$D$18,3,0)</f>
        <v>0</v>
      </c>
    </row>
    <row r="102" spans="1:29" hidden="1" x14ac:dyDescent="0.3">
      <c r="A102" s="57">
        <v>69</v>
      </c>
      <c r="B102" s="58"/>
      <c r="C102" s="58"/>
      <c r="D102" s="58"/>
      <c r="E102" s="58"/>
      <c r="F102" s="59">
        <v>1</v>
      </c>
      <c r="G102" s="60" t="s">
        <v>32</v>
      </c>
      <c r="H102" s="60">
        <v>0</v>
      </c>
      <c r="I102" s="61" t="str">
        <f t="shared" si="7"/>
        <v>Без отворів</v>
      </c>
      <c r="J102" s="60">
        <v>0</v>
      </c>
      <c r="K102" s="62">
        <f t="shared" si="6"/>
        <v>0</v>
      </c>
      <c r="L102" s="63">
        <f t="shared" si="8"/>
        <v>0</v>
      </c>
      <c r="M102" s="63">
        <f>IF(K102&gt;0,$I$19*K102,0)+IF(OR(H102=1,H102=2),B102,IF(OR(H102=3,H102=4),C102,0))*VLOOKUP(G102,Справочник!$B$12:$C$18,2,0)/1000</f>
        <v>0</v>
      </c>
      <c r="N102" s="68"/>
      <c r="V102" s="67"/>
      <c r="AC102" s="65">
        <f>VLOOKUP(G102,Справочник!$B$12:$D$18,3,0)</f>
        <v>0</v>
      </c>
    </row>
    <row r="103" spans="1:29" hidden="1" x14ac:dyDescent="0.3">
      <c r="A103" s="57">
        <v>70</v>
      </c>
      <c r="B103" s="58"/>
      <c r="C103" s="58"/>
      <c r="D103" s="58"/>
      <c r="E103" s="58"/>
      <c r="F103" s="59">
        <v>1</v>
      </c>
      <c r="G103" s="60" t="s">
        <v>32</v>
      </c>
      <c r="H103" s="60">
        <v>0</v>
      </c>
      <c r="I103" s="61" t="str">
        <f t="shared" si="7"/>
        <v>Без отворів</v>
      </c>
      <c r="J103" s="60">
        <v>0</v>
      </c>
      <c r="K103" s="62">
        <f t="shared" si="6"/>
        <v>0</v>
      </c>
      <c r="L103" s="63">
        <f t="shared" si="8"/>
        <v>0</v>
      </c>
      <c r="M103" s="63">
        <f>IF(K103&gt;0,$I$19*K103,0)+IF(OR(H103=1,H103=2),B103,IF(OR(H103=3,H103=4),C103,0))*VLOOKUP(G103,Справочник!$B$12:$C$18,2,0)/1000</f>
        <v>0</v>
      </c>
      <c r="N103" s="68"/>
      <c r="V103" s="67"/>
      <c r="AC103" s="65">
        <f>VLOOKUP(G103,Справочник!$B$12:$D$18,3,0)</f>
        <v>0</v>
      </c>
    </row>
    <row r="104" spans="1:29" hidden="1" x14ac:dyDescent="0.3">
      <c r="A104" s="57">
        <v>71</v>
      </c>
      <c r="B104" s="58"/>
      <c r="C104" s="58"/>
      <c r="D104" s="58"/>
      <c r="E104" s="58"/>
      <c r="F104" s="59">
        <v>1</v>
      </c>
      <c r="G104" s="60" t="s">
        <v>32</v>
      </c>
      <c r="H104" s="60">
        <v>0</v>
      </c>
      <c r="I104" s="61" t="str">
        <f t="shared" si="7"/>
        <v>Без отворів</v>
      </c>
      <c r="J104" s="60">
        <v>0</v>
      </c>
      <c r="K104" s="62">
        <f t="shared" si="6"/>
        <v>0</v>
      </c>
      <c r="L104" s="63">
        <f t="shared" si="8"/>
        <v>0</v>
      </c>
      <c r="M104" s="63">
        <f>IF(K104&gt;0,$I$19*K104,0)+IF(OR(H104=1,H104=2),B104,IF(OR(H104=3,H104=4),C104,0))*VLOOKUP(G104,Справочник!$B$12:$C$18,2,0)/1000</f>
        <v>0</v>
      </c>
      <c r="N104" s="68"/>
      <c r="V104" s="67"/>
      <c r="AC104" s="65">
        <f>VLOOKUP(G104,Справочник!$B$12:$D$18,3,0)</f>
        <v>0</v>
      </c>
    </row>
    <row r="105" spans="1:29" hidden="1" x14ac:dyDescent="0.3">
      <c r="A105" s="57">
        <v>72</v>
      </c>
      <c r="B105" s="58"/>
      <c r="C105" s="58"/>
      <c r="D105" s="58"/>
      <c r="E105" s="58"/>
      <c r="F105" s="59">
        <v>1</v>
      </c>
      <c r="G105" s="60" t="s">
        <v>32</v>
      </c>
      <c r="H105" s="60">
        <v>0</v>
      </c>
      <c r="I105" s="61" t="str">
        <f t="shared" si="7"/>
        <v>Без отворів</v>
      </c>
      <c r="J105" s="60">
        <v>0</v>
      </c>
      <c r="K105" s="62">
        <f t="shared" si="6"/>
        <v>0</v>
      </c>
      <c r="L105" s="63">
        <f t="shared" si="8"/>
        <v>0</v>
      </c>
      <c r="M105" s="63">
        <f>IF(K105&gt;0,$I$19*K105,0)+IF(OR(H105=1,H105=2),B105,IF(OR(H105=3,H105=4),C105,0))*VLOOKUP(G105,Справочник!$B$12:$C$18,2,0)/1000</f>
        <v>0</v>
      </c>
      <c r="N105" s="68"/>
      <c r="V105" s="67"/>
      <c r="AC105" s="65">
        <f>VLOOKUP(G105,Справочник!$B$12:$D$18,3,0)</f>
        <v>0</v>
      </c>
    </row>
    <row r="106" spans="1:29" hidden="1" x14ac:dyDescent="0.3">
      <c r="A106" s="57">
        <v>73</v>
      </c>
      <c r="B106" s="58"/>
      <c r="C106" s="58"/>
      <c r="D106" s="58"/>
      <c r="E106" s="58"/>
      <c r="F106" s="59">
        <v>1</v>
      </c>
      <c r="G106" s="60" t="s">
        <v>32</v>
      </c>
      <c r="H106" s="60">
        <v>0</v>
      </c>
      <c r="I106" s="61" t="str">
        <f t="shared" si="7"/>
        <v>Без отворів</v>
      </c>
      <c r="J106" s="60">
        <v>0</v>
      </c>
      <c r="K106" s="62">
        <f t="shared" si="6"/>
        <v>0</v>
      </c>
      <c r="L106" s="63">
        <f t="shared" si="8"/>
        <v>0</v>
      </c>
      <c r="M106" s="63">
        <f>IF(K106&gt;0,$I$19*K106,0)+IF(OR(H106=1,H106=2),B106,IF(OR(H106=3,H106=4),C106,0))*VLOOKUP(G106,Справочник!$B$12:$C$18,2,0)/1000</f>
        <v>0</v>
      </c>
      <c r="N106" s="68"/>
      <c r="V106" s="67"/>
      <c r="AC106" s="65">
        <f>VLOOKUP(G106,Справочник!$B$12:$D$18,3,0)</f>
        <v>0</v>
      </c>
    </row>
    <row r="107" spans="1:29" hidden="1" x14ac:dyDescent="0.3">
      <c r="A107" s="57">
        <v>74</v>
      </c>
      <c r="B107" s="58"/>
      <c r="C107" s="58"/>
      <c r="D107" s="58"/>
      <c r="E107" s="58"/>
      <c r="F107" s="59">
        <v>1</v>
      </c>
      <c r="G107" s="60" t="s">
        <v>32</v>
      </c>
      <c r="H107" s="60">
        <v>0</v>
      </c>
      <c r="I107" s="61" t="str">
        <f t="shared" si="7"/>
        <v>Без отворів</v>
      </c>
      <c r="J107" s="60">
        <v>0</v>
      </c>
      <c r="K107" s="62">
        <f t="shared" si="6"/>
        <v>0</v>
      </c>
      <c r="L107" s="63">
        <f t="shared" si="8"/>
        <v>0</v>
      </c>
      <c r="M107" s="63">
        <f>IF(K107&gt;0,$I$19*K107,0)+IF(OR(H107=1,H107=2),B107,IF(OR(H107=3,H107=4),C107,0))*VLOOKUP(G107,Справочник!$B$12:$C$18,2,0)/1000</f>
        <v>0</v>
      </c>
      <c r="N107" s="68"/>
      <c r="V107" s="67"/>
      <c r="AC107" s="65">
        <f>VLOOKUP(G107,Справочник!$B$12:$D$18,3,0)</f>
        <v>0</v>
      </c>
    </row>
    <row r="108" spans="1:29" hidden="1" x14ac:dyDescent="0.3">
      <c r="A108" s="57">
        <v>75</v>
      </c>
      <c r="B108" s="58"/>
      <c r="C108" s="58"/>
      <c r="D108" s="58"/>
      <c r="E108" s="58"/>
      <c r="F108" s="59">
        <v>1</v>
      </c>
      <c r="G108" s="60" t="s">
        <v>32</v>
      </c>
      <c r="H108" s="60">
        <v>0</v>
      </c>
      <c r="I108" s="61" t="str">
        <f t="shared" si="7"/>
        <v>Без отворів</v>
      </c>
      <c r="J108" s="60">
        <v>0</v>
      </c>
      <c r="K108" s="62">
        <f t="shared" si="6"/>
        <v>0</v>
      </c>
      <c r="L108" s="63">
        <f t="shared" si="8"/>
        <v>0</v>
      </c>
      <c r="M108" s="63">
        <f>IF(K108&gt;0,$I$19*K108,0)+IF(OR(H108=1,H108=2),B108,IF(OR(H108=3,H108=4),C108,0))*VLOOKUP(G108,Справочник!$B$12:$C$18,2,0)/1000</f>
        <v>0</v>
      </c>
      <c r="N108" s="68"/>
      <c r="V108" s="67"/>
      <c r="AC108" s="65">
        <f>VLOOKUP(G108,Справочник!$B$12:$D$18,3,0)</f>
        <v>0</v>
      </c>
    </row>
    <row r="109" spans="1:29" hidden="1" x14ac:dyDescent="0.3">
      <c r="A109" s="57">
        <v>76</v>
      </c>
      <c r="B109" s="58"/>
      <c r="C109" s="58"/>
      <c r="D109" s="58"/>
      <c r="E109" s="58"/>
      <c r="F109" s="59">
        <v>1</v>
      </c>
      <c r="G109" s="60" t="s">
        <v>32</v>
      </c>
      <c r="H109" s="60">
        <v>0</v>
      </c>
      <c r="I109" s="61" t="str">
        <f t="shared" si="7"/>
        <v>Без отворів</v>
      </c>
      <c r="J109" s="60">
        <v>0</v>
      </c>
      <c r="K109" s="62">
        <f t="shared" si="6"/>
        <v>0</v>
      </c>
      <c r="L109" s="63">
        <f t="shared" si="8"/>
        <v>0</v>
      </c>
      <c r="M109" s="63">
        <f>IF(K109&gt;0,$I$19*K109,0)+IF(OR(H109=1,H109=2),B109,IF(OR(H109=3,H109=4),C109,0))*VLOOKUP(G109,Справочник!$B$12:$C$18,2,0)/1000</f>
        <v>0</v>
      </c>
      <c r="N109" s="68"/>
      <c r="V109" s="67"/>
      <c r="AC109" s="65">
        <f>VLOOKUP(G109,Справочник!$B$12:$D$18,3,0)</f>
        <v>0</v>
      </c>
    </row>
    <row r="110" spans="1:29" hidden="1" x14ac:dyDescent="0.3">
      <c r="A110" s="57">
        <v>77</v>
      </c>
      <c r="B110" s="58"/>
      <c r="C110" s="58"/>
      <c r="D110" s="58"/>
      <c r="E110" s="58"/>
      <c r="F110" s="59">
        <v>1</v>
      </c>
      <c r="G110" s="60" t="s">
        <v>32</v>
      </c>
      <c r="H110" s="60">
        <v>0</v>
      </c>
      <c r="I110" s="61" t="str">
        <f t="shared" si="7"/>
        <v>Без отворів</v>
      </c>
      <c r="J110" s="60">
        <v>0</v>
      </c>
      <c r="K110" s="62">
        <f t="shared" si="6"/>
        <v>0</v>
      </c>
      <c r="L110" s="63">
        <f t="shared" si="8"/>
        <v>0</v>
      </c>
      <c r="M110" s="63">
        <f>IF(K110&gt;0,$I$19*K110,0)+IF(OR(H110=1,H110=2),B110,IF(OR(H110=3,H110=4),C110,0))*VLOOKUP(G110,Справочник!$B$12:$C$18,2,0)/1000</f>
        <v>0</v>
      </c>
      <c r="N110" s="68"/>
      <c r="V110" s="67"/>
      <c r="AC110" s="65">
        <f>VLOOKUP(G110,Справочник!$B$12:$D$18,3,0)</f>
        <v>0</v>
      </c>
    </row>
    <row r="111" spans="1:29" hidden="1" x14ac:dyDescent="0.3">
      <c r="A111" s="57">
        <v>78</v>
      </c>
      <c r="B111" s="58"/>
      <c r="C111" s="58"/>
      <c r="D111" s="58"/>
      <c r="E111" s="58"/>
      <c r="F111" s="59">
        <v>1</v>
      </c>
      <c r="G111" s="60" t="s">
        <v>32</v>
      </c>
      <c r="H111" s="60">
        <v>0</v>
      </c>
      <c r="I111" s="61" t="str">
        <f t="shared" si="7"/>
        <v>Без отворів</v>
      </c>
      <c r="J111" s="60">
        <v>0</v>
      </c>
      <c r="K111" s="62">
        <f t="shared" si="6"/>
        <v>0</v>
      </c>
      <c r="L111" s="63">
        <f t="shared" si="8"/>
        <v>0</v>
      </c>
      <c r="M111" s="63">
        <f>IF(K111&gt;0,$I$19*K111,0)+IF(OR(H111=1,H111=2),B111,IF(OR(H111=3,H111=4),C111,0))*VLOOKUP(G111,Справочник!$B$12:$C$18,2,0)/1000</f>
        <v>0</v>
      </c>
      <c r="N111" s="68"/>
      <c r="V111" s="67"/>
      <c r="AC111" s="65">
        <f>VLOOKUP(G111,Справочник!$B$12:$D$18,3,0)</f>
        <v>0</v>
      </c>
    </row>
    <row r="112" spans="1:29" hidden="1" x14ac:dyDescent="0.3">
      <c r="A112" s="57">
        <v>79</v>
      </c>
      <c r="B112" s="58"/>
      <c r="C112" s="58"/>
      <c r="D112" s="58"/>
      <c r="E112" s="58"/>
      <c r="F112" s="59">
        <v>1</v>
      </c>
      <c r="G112" s="60" t="s">
        <v>32</v>
      </c>
      <c r="H112" s="60">
        <v>0</v>
      </c>
      <c r="I112" s="61" t="str">
        <f t="shared" si="7"/>
        <v>Без отворів</v>
      </c>
      <c r="J112" s="60">
        <v>0</v>
      </c>
      <c r="K112" s="62">
        <f t="shared" si="6"/>
        <v>0</v>
      </c>
      <c r="L112" s="63">
        <f t="shared" si="8"/>
        <v>0</v>
      </c>
      <c r="M112" s="63">
        <f>IF(K112&gt;0,$I$19*K112,0)+IF(OR(H112=1,H112=2),B112,IF(OR(H112=3,H112=4),C112,0))*VLOOKUP(G112,Справочник!$B$12:$C$18,2,0)/1000</f>
        <v>0</v>
      </c>
      <c r="N112" s="68"/>
      <c r="V112" s="67"/>
      <c r="AC112" s="65">
        <f>VLOOKUP(G112,Справочник!$B$12:$D$18,3,0)</f>
        <v>0</v>
      </c>
    </row>
    <row r="113" spans="1:29" hidden="1" x14ac:dyDescent="0.3">
      <c r="A113" s="57">
        <v>80</v>
      </c>
      <c r="B113" s="58"/>
      <c r="C113" s="58"/>
      <c r="D113" s="58"/>
      <c r="E113" s="58"/>
      <c r="F113" s="59">
        <v>1</v>
      </c>
      <c r="G113" s="60" t="s">
        <v>32</v>
      </c>
      <c r="H113" s="60">
        <v>0</v>
      </c>
      <c r="I113" s="61" t="str">
        <f t="shared" si="7"/>
        <v>Без отворів</v>
      </c>
      <c r="J113" s="60">
        <v>0</v>
      </c>
      <c r="K113" s="62">
        <f t="shared" si="6"/>
        <v>0</v>
      </c>
      <c r="L113" s="63">
        <f t="shared" si="8"/>
        <v>0</v>
      </c>
      <c r="M113" s="63">
        <f>IF(K113&gt;0,$I$19*K113,0)+IF(OR(H113=1,H113=2),B113,IF(OR(H113=3,H113=4),C113,0))*VLOOKUP(G113,Справочник!$B$12:$C$18,2,0)/1000</f>
        <v>0</v>
      </c>
      <c r="N113" s="68"/>
      <c r="V113" s="67"/>
      <c r="AC113" s="65">
        <f>VLOOKUP(G113,Справочник!$B$12:$D$18,3,0)</f>
        <v>0</v>
      </c>
    </row>
    <row r="114" spans="1:29" hidden="1" x14ac:dyDescent="0.3">
      <c r="A114" s="57">
        <v>81</v>
      </c>
      <c r="B114" s="58"/>
      <c r="C114" s="58"/>
      <c r="D114" s="58"/>
      <c r="E114" s="58"/>
      <c r="F114" s="59">
        <v>1</v>
      </c>
      <c r="G114" s="60" t="s">
        <v>32</v>
      </c>
      <c r="H114" s="60">
        <v>0</v>
      </c>
      <c r="I114" s="61" t="str">
        <f t="shared" si="7"/>
        <v>Без отворів</v>
      </c>
      <c r="J114" s="60">
        <v>0</v>
      </c>
      <c r="K114" s="62">
        <f t="shared" si="6"/>
        <v>0</v>
      </c>
      <c r="L114" s="63">
        <f t="shared" si="8"/>
        <v>0</v>
      </c>
      <c r="M114" s="63">
        <f>IF(K114&gt;0,$I$19*K114,0)+IF(OR(H114=1,H114=2),B114,IF(OR(H114=3,H114=4),C114,0))*VLOOKUP(G114,Справочник!$B$12:$C$18,2,0)/1000</f>
        <v>0</v>
      </c>
      <c r="N114" s="68"/>
      <c r="V114" s="67"/>
      <c r="AC114" s="65">
        <f>VLOOKUP(G114,Справочник!$B$12:$D$18,3,0)</f>
        <v>0</v>
      </c>
    </row>
    <row r="115" spans="1:29" hidden="1" x14ac:dyDescent="0.3">
      <c r="A115" s="57">
        <v>82</v>
      </c>
      <c r="B115" s="58"/>
      <c r="C115" s="58"/>
      <c r="D115" s="58"/>
      <c r="E115" s="58"/>
      <c r="F115" s="59">
        <v>1</v>
      </c>
      <c r="G115" s="60" t="s">
        <v>32</v>
      </c>
      <c r="H115" s="60">
        <v>0</v>
      </c>
      <c r="I115" s="61" t="str">
        <f t="shared" si="7"/>
        <v>Без отворів</v>
      </c>
      <c r="J115" s="60">
        <v>0</v>
      </c>
      <c r="K115" s="62">
        <f t="shared" si="6"/>
        <v>0</v>
      </c>
      <c r="L115" s="63">
        <f t="shared" si="8"/>
        <v>0</v>
      </c>
      <c r="M115" s="63">
        <f>IF(K115&gt;0,$I$19*K115,0)+IF(OR(H115=1,H115=2),B115,IF(OR(H115=3,H115=4),C115,0))*VLOOKUP(G115,Справочник!$B$12:$C$18,2,0)/1000</f>
        <v>0</v>
      </c>
      <c r="N115" s="68"/>
      <c r="V115" s="67"/>
      <c r="AC115" s="65">
        <f>VLOOKUP(G115,Справочник!$B$12:$D$18,3,0)</f>
        <v>0</v>
      </c>
    </row>
    <row r="116" spans="1:29" hidden="1" x14ac:dyDescent="0.3">
      <c r="A116" s="57">
        <v>83</v>
      </c>
      <c r="B116" s="58"/>
      <c r="C116" s="58"/>
      <c r="D116" s="58"/>
      <c r="E116" s="58"/>
      <c r="F116" s="59">
        <v>1</v>
      </c>
      <c r="G116" s="60" t="s">
        <v>32</v>
      </c>
      <c r="H116" s="60">
        <v>0</v>
      </c>
      <c r="I116" s="61" t="str">
        <f t="shared" si="7"/>
        <v>Без отворів</v>
      </c>
      <c r="J116" s="60">
        <v>0</v>
      </c>
      <c r="K116" s="62">
        <f t="shared" ref="K116:K145" si="9">IF(B116*C116/1000000*D116&lt;=0,0,B116*C116/1000000*D116)</f>
        <v>0</v>
      </c>
      <c r="L116" s="63">
        <f t="shared" si="8"/>
        <v>0</v>
      </c>
      <c r="M116" s="63">
        <f>IF(K116&gt;0,$I$19*K116,0)+IF(OR(H116=1,H116=2),B116,IF(OR(H116=3,H116=4),C116,0))*VLOOKUP(G116,Справочник!$B$12:$C$18,2,0)/1000</f>
        <v>0</v>
      </c>
      <c r="N116" s="68"/>
      <c r="V116" s="67"/>
      <c r="AC116" s="65">
        <f>VLOOKUP(G116,Справочник!$B$12:$D$18,3,0)</f>
        <v>0</v>
      </c>
    </row>
    <row r="117" spans="1:29" hidden="1" x14ac:dyDescent="0.3">
      <c r="A117" s="57">
        <v>84</v>
      </c>
      <c r="B117" s="58"/>
      <c r="C117" s="58"/>
      <c r="D117" s="58"/>
      <c r="E117" s="58"/>
      <c r="F117" s="59">
        <v>1</v>
      </c>
      <c r="G117" s="60" t="s">
        <v>32</v>
      </c>
      <c r="H117" s="60">
        <v>0</v>
      </c>
      <c r="I117" s="61" t="str">
        <f t="shared" si="7"/>
        <v>Без отворів</v>
      </c>
      <c r="J117" s="60">
        <v>0</v>
      </c>
      <c r="K117" s="62">
        <f t="shared" si="9"/>
        <v>0</v>
      </c>
      <c r="L117" s="63">
        <f t="shared" si="8"/>
        <v>0</v>
      </c>
      <c r="M117" s="63">
        <f>IF(K117&gt;0,$I$19*K117,0)+IF(OR(H117=1,H117=2),B117,IF(OR(H117=3,H117=4),C117,0))*VLOOKUP(G117,Справочник!$B$12:$C$18,2,0)/1000</f>
        <v>0</v>
      </c>
      <c r="N117" s="68"/>
      <c r="V117" s="67"/>
      <c r="AC117" s="65">
        <f>VLOOKUP(G117,Справочник!$B$12:$D$18,3,0)</f>
        <v>0</v>
      </c>
    </row>
    <row r="118" spans="1:29" hidden="1" x14ac:dyDescent="0.3">
      <c r="A118" s="57">
        <v>85</v>
      </c>
      <c r="B118" s="58"/>
      <c r="C118" s="58"/>
      <c r="D118" s="58"/>
      <c r="E118" s="58"/>
      <c r="F118" s="59">
        <v>1</v>
      </c>
      <c r="G118" s="60" t="s">
        <v>32</v>
      </c>
      <c r="H118" s="60">
        <v>0</v>
      </c>
      <c r="I118" s="61" t="str">
        <f t="shared" si="7"/>
        <v>Без отворів</v>
      </c>
      <c r="J118" s="60">
        <v>0</v>
      </c>
      <c r="K118" s="62">
        <f t="shared" si="9"/>
        <v>0</v>
      </c>
      <c r="L118" s="63">
        <f t="shared" si="8"/>
        <v>0</v>
      </c>
      <c r="M118" s="63">
        <f>IF(K118&gt;0,$I$19*K118,0)+IF(OR(H118=1,H118=2),B118,IF(OR(H118=3,H118=4),C118,0))*VLOOKUP(G118,Справочник!$B$12:$C$18,2,0)/1000</f>
        <v>0</v>
      </c>
      <c r="N118" s="68"/>
      <c r="V118" s="67"/>
      <c r="AC118" s="65">
        <f>VLOOKUP(G118,Справочник!$B$12:$D$18,3,0)</f>
        <v>0</v>
      </c>
    </row>
    <row r="119" spans="1:29" hidden="1" x14ac:dyDescent="0.3">
      <c r="A119" s="57">
        <v>86</v>
      </c>
      <c r="B119" s="58"/>
      <c r="C119" s="58"/>
      <c r="D119" s="58"/>
      <c r="E119" s="58"/>
      <c r="F119" s="59">
        <v>1</v>
      </c>
      <c r="G119" s="60" t="s">
        <v>32</v>
      </c>
      <c r="H119" s="60">
        <v>0</v>
      </c>
      <c r="I119" s="61" t="str">
        <f t="shared" si="7"/>
        <v>Без отворів</v>
      </c>
      <c r="J119" s="60">
        <v>0</v>
      </c>
      <c r="K119" s="62">
        <f t="shared" si="9"/>
        <v>0</v>
      </c>
      <c r="L119" s="63">
        <f t="shared" si="8"/>
        <v>0</v>
      </c>
      <c r="M119" s="63">
        <f>IF(K119&gt;0,$I$19*K119,0)+IF(OR(H119=1,H119=2),B119,IF(OR(H119=3,H119=4),C119,0))*VLOOKUP(G119,Справочник!$B$12:$C$18,2,0)/1000</f>
        <v>0</v>
      </c>
      <c r="N119" s="68"/>
      <c r="V119" s="67"/>
      <c r="AC119" s="65">
        <f>VLOOKUP(G119,Справочник!$B$12:$D$18,3,0)</f>
        <v>0</v>
      </c>
    </row>
    <row r="120" spans="1:29" hidden="1" x14ac:dyDescent="0.3">
      <c r="A120" s="57">
        <v>87</v>
      </c>
      <c r="B120" s="58"/>
      <c r="C120" s="58"/>
      <c r="D120" s="58"/>
      <c r="E120" s="58"/>
      <c r="F120" s="59">
        <v>1</v>
      </c>
      <c r="G120" s="60" t="s">
        <v>32</v>
      </c>
      <c r="H120" s="60">
        <v>0</v>
      </c>
      <c r="I120" s="61" t="str">
        <f t="shared" si="7"/>
        <v>Без отворів</v>
      </c>
      <c r="J120" s="60">
        <v>0</v>
      </c>
      <c r="K120" s="62">
        <f t="shared" si="9"/>
        <v>0</v>
      </c>
      <c r="L120" s="63">
        <f t="shared" si="8"/>
        <v>0</v>
      </c>
      <c r="M120" s="63">
        <f>IF(K120&gt;0,$I$19*K120,0)+IF(OR(H120=1,H120=2),B120,IF(OR(H120=3,H120=4),C120,0))*VLOOKUP(G120,Справочник!$B$12:$C$18,2,0)/1000</f>
        <v>0</v>
      </c>
      <c r="N120" s="68"/>
      <c r="V120" s="67"/>
      <c r="AC120" s="65">
        <f>VLOOKUP(G120,Справочник!$B$12:$D$18,3,0)</f>
        <v>0</v>
      </c>
    </row>
    <row r="121" spans="1:29" hidden="1" x14ac:dyDescent="0.3">
      <c r="A121" s="57">
        <v>88</v>
      </c>
      <c r="B121" s="58"/>
      <c r="C121" s="58"/>
      <c r="D121" s="58"/>
      <c r="E121" s="58"/>
      <c r="F121" s="59">
        <v>1</v>
      </c>
      <c r="G121" s="60" t="s">
        <v>32</v>
      </c>
      <c r="H121" s="60">
        <v>0</v>
      </c>
      <c r="I121" s="61" t="str">
        <f t="shared" si="7"/>
        <v>Без отворів</v>
      </c>
      <c r="J121" s="60">
        <v>0</v>
      </c>
      <c r="K121" s="62">
        <f t="shared" si="9"/>
        <v>0</v>
      </c>
      <c r="L121" s="63">
        <f t="shared" si="8"/>
        <v>0</v>
      </c>
      <c r="M121" s="63">
        <f>IF(K121&gt;0,$I$19*K121,0)+IF(OR(H121=1,H121=2),B121,IF(OR(H121=3,H121=4),C121,0))*VLOOKUP(G121,Справочник!$B$12:$C$18,2,0)/1000</f>
        <v>0</v>
      </c>
      <c r="N121" s="68"/>
      <c r="V121" s="67"/>
      <c r="AC121" s="65">
        <f>VLOOKUP(G121,Справочник!$B$12:$D$18,3,0)</f>
        <v>0</v>
      </c>
    </row>
    <row r="122" spans="1:29" hidden="1" x14ac:dyDescent="0.3">
      <c r="A122" s="57">
        <v>89</v>
      </c>
      <c r="B122" s="58"/>
      <c r="C122" s="58"/>
      <c r="D122" s="58"/>
      <c r="E122" s="58"/>
      <c r="F122" s="59">
        <v>1</v>
      </c>
      <c r="G122" s="60" t="s">
        <v>32</v>
      </c>
      <c r="H122" s="60">
        <v>0</v>
      </c>
      <c r="I122" s="61" t="str">
        <f t="shared" si="7"/>
        <v>Без отворів</v>
      </c>
      <c r="J122" s="60">
        <v>0</v>
      </c>
      <c r="K122" s="62">
        <f t="shared" si="9"/>
        <v>0</v>
      </c>
      <c r="L122" s="63">
        <f t="shared" si="8"/>
        <v>0</v>
      </c>
      <c r="M122" s="63">
        <f>IF(K122&gt;0,$I$19*K122,0)+IF(OR(H122=1,H122=2),B122,IF(OR(H122=3,H122=4),C122,0))*VLOOKUP(G122,Справочник!$B$12:$C$18,2,0)/1000</f>
        <v>0</v>
      </c>
      <c r="N122" s="68"/>
      <c r="V122" s="67"/>
      <c r="AC122" s="65">
        <f>VLOOKUP(G122,Справочник!$B$12:$D$18,3,0)</f>
        <v>0</v>
      </c>
    </row>
    <row r="123" spans="1:29" hidden="1" x14ac:dyDescent="0.3">
      <c r="A123" s="57">
        <v>90</v>
      </c>
      <c r="B123" s="58"/>
      <c r="C123" s="58"/>
      <c r="D123" s="58"/>
      <c r="E123" s="58"/>
      <c r="F123" s="59">
        <v>1</v>
      </c>
      <c r="G123" s="60" t="s">
        <v>32</v>
      </c>
      <c r="H123" s="60">
        <v>0</v>
      </c>
      <c r="I123" s="61" t="str">
        <f t="shared" si="7"/>
        <v>Без отворів</v>
      </c>
      <c r="J123" s="60">
        <v>0</v>
      </c>
      <c r="K123" s="62">
        <f t="shared" si="9"/>
        <v>0</v>
      </c>
      <c r="L123" s="63">
        <f t="shared" si="8"/>
        <v>0</v>
      </c>
      <c r="M123" s="63">
        <f>IF(K123&gt;0,$I$19*K123,0)+IF(OR(H123=1,H123=2),B123,IF(OR(H123=3,H123=4),C123,0))*VLOOKUP(G123,Справочник!$B$12:$C$18,2,0)/1000</f>
        <v>0</v>
      </c>
      <c r="N123" s="68"/>
      <c r="V123" s="67"/>
      <c r="AC123" s="65">
        <f>VLOOKUP(G123,Справочник!$B$12:$D$18,3,0)</f>
        <v>0</v>
      </c>
    </row>
    <row r="124" spans="1:29" hidden="1" x14ac:dyDescent="0.3">
      <c r="A124" s="57">
        <v>91</v>
      </c>
      <c r="B124" s="58"/>
      <c r="C124" s="58"/>
      <c r="D124" s="58"/>
      <c r="E124" s="58"/>
      <c r="F124" s="59">
        <v>1</v>
      </c>
      <c r="G124" s="60" t="s">
        <v>32</v>
      </c>
      <c r="H124" s="60">
        <v>0</v>
      </c>
      <c r="I124" s="61" t="str">
        <f t="shared" si="7"/>
        <v>Без отворів</v>
      </c>
      <c r="J124" s="60">
        <v>0</v>
      </c>
      <c r="K124" s="62">
        <f t="shared" si="9"/>
        <v>0</v>
      </c>
      <c r="L124" s="63">
        <f t="shared" si="8"/>
        <v>0</v>
      </c>
      <c r="M124" s="63">
        <f>IF(K124&gt;0,$I$19*K124,0)+IF(OR(H124=1,H124=2),B124,IF(OR(H124=3,H124=4),C124,0))*VLOOKUP(G124,Справочник!$B$12:$C$18,2,0)/1000</f>
        <v>0</v>
      </c>
      <c r="N124" s="68"/>
      <c r="V124" s="67"/>
      <c r="AC124" s="65">
        <f>VLOOKUP(G124,Справочник!$B$12:$D$18,3,0)</f>
        <v>0</v>
      </c>
    </row>
    <row r="125" spans="1:29" hidden="1" x14ac:dyDescent="0.3">
      <c r="A125" s="57">
        <v>92</v>
      </c>
      <c r="B125" s="58"/>
      <c r="C125" s="58"/>
      <c r="D125" s="58"/>
      <c r="E125" s="58"/>
      <c r="F125" s="59">
        <v>1</v>
      </c>
      <c r="G125" s="60" t="s">
        <v>32</v>
      </c>
      <c r="H125" s="60">
        <v>0</v>
      </c>
      <c r="I125" s="61" t="str">
        <f t="shared" si="7"/>
        <v>Без отворів</v>
      </c>
      <c r="J125" s="60">
        <v>0</v>
      </c>
      <c r="K125" s="62">
        <f t="shared" si="9"/>
        <v>0</v>
      </c>
      <c r="L125" s="63">
        <f t="shared" si="8"/>
        <v>0</v>
      </c>
      <c r="M125" s="63">
        <f>IF(K125&gt;0,$I$19*K125,0)+IF(OR(H125=1,H125=2),B125,IF(OR(H125=3,H125=4),C125,0))*VLOOKUP(G125,Справочник!$B$12:$C$18,2,0)/1000</f>
        <v>0</v>
      </c>
      <c r="N125" s="68"/>
      <c r="V125" s="67"/>
      <c r="AC125" s="65">
        <f>VLOOKUP(G125,Справочник!$B$12:$D$18,3,0)</f>
        <v>0</v>
      </c>
    </row>
    <row r="126" spans="1:29" hidden="1" x14ac:dyDescent="0.3">
      <c r="A126" s="57">
        <v>93</v>
      </c>
      <c r="B126" s="58"/>
      <c r="C126" s="58"/>
      <c r="D126" s="58"/>
      <c r="E126" s="58"/>
      <c r="F126" s="59">
        <v>1</v>
      </c>
      <c r="G126" s="60" t="s">
        <v>32</v>
      </c>
      <c r="H126" s="60">
        <v>0</v>
      </c>
      <c r="I126" s="61" t="str">
        <f t="shared" si="7"/>
        <v>Без отворів</v>
      </c>
      <c r="J126" s="60">
        <v>0</v>
      </c>
      <c r="K126" s="62">
        <f t="shared" si="9"/>
        <v>0</v>
      </c>
      <c r="L126" s="63">
        <f t="shared" si="8"/>
        <v>0</v>
      </c>
      <c r="M126" s="63">
        <f>IF(K126&gt;0,$I$19*K126,0)+IF(OR(H126=1,H126=2),B126,IF(OR(H126=3,H126=4),C126,0))*VLOOKUP(G126,Справочник!$B$12:$C$18,2,0)/1000</f>
        <v>0</v>
      </c>
      <c r="N126" s="68"/>
      <c r="V126" s="67"/>
      <c r="AC126" s="65">
        <f>VLOOKUP(G126,Справочник!$B$12:$D$18,3,0)</f>
        <v>0</v>
      </c>
    </row>
    <row r="127" spans="1:29" hidden="1" x14ac:dyDescent="0.3">
      <c r="A127" s="57">
        <v>94</v>
      </c>
      <c r="B127" s="58"/>
      <c r="C127" s="58"/>
      <c r="D127" s="58"/>
      <c r="E127" s="58"/>
      <c r="F127" s="59">
        <v>1</v>
      </c>
      <c r="G127" s="60" t="s">
        <v>32</v>
      </c>
      <c r="H127" s="60">
        <v>0</v>
      </c>
      <c r="I127" s="61" t="str">
        <f t="shared" si="7"/>
        <v>Без отворів</v>
      </c>
      <c r="J127" s="60">
        <v>0</v>
      </c>
      <c r="K127" s="62">
        <f t="shared" si="9"/>
        <v>0</v>
      </c>
      <c r="L127" s="63">
        <f t="shared" si="8"/>
        <v>0</v>
      </c>
      <c r="M127" s="63">
        <f>IF(K127&gt;0,$I$19*K127,0)+IF(OR(H127=1,H127=2),B127,IF(OR(H127=3,H127=4),C127,0))*VLOOKUP(G127,Справочник!$B$12:$C$18,2,0)/1000</f>
        <v>0</v>
      </c>
      <c r="N127" s="68"/>
      <c r="V127" s="67"/>
      <c r="AC127" s="65">
        <f>VLOOKUP(G127,Справочник!$B$12:$D$18,3,0)</f>
        <v>0</v>
      </c>
    </row>
    <row r="128" spans="1:29" hidden="1" x14ac:dyDescent="0.3">
      <c r="A128" s="57">
        <v>95</v>
      </c>
      <c r="B128" s="58"/>
      <c r="C128" s="58"/>
      <c r="D128" s="58"/>
      <c r="E128" s="58"/>
      <c r="F128" s="59">
        <v>1</v>
      </c>
      <c r="G128" s="60" t="s">
        <v>32</v>
      </c>
      <c r="H128" s="60">
        <v>0</v>
      </c>
      <c r="I128" s="61" t="str">
        <f t="shared" si="7"/>
        <v>Без отворів</v>
      </c>
      <c r="J128" s="60">
        <v>0</v>
      </c>
      <c r="K128" s="62">
        <f t="shared" si="9"/>
        <v>0</v>
      </c>
      <c r="L128" s="63">
        <f t="shared" si="8"/>
        <v>0</v>
      </c>
      <c r="M128" s="63">
        <f>IF(K128&gt;0,$I$19*K128,0)+IF(OR(H128=1,H128=2),B128,IF(OR(H128=3,H128=4),C128,0))*VLOOKUP(G128,Справочник!$B$12:$C$18,2,0)/1000</f>
        <v>0</v>
      </c>
      <c r="N128" s="68"/>
      <c r="V128" s="67"/>
      <c r="AC128" s="65">
        <f>VLOOKUP(G128,Справочник!$B$12:$D$18,3,0)</f>
        <v>0</v>
      </c>
    </row>
    <row r="129" spans="1:29" hidden="1" x14ac:dyDescent="0.3">
      <c r="A129" s="57">
        <v>96</v>
      </c>
      <c r="B129" s="58"/>
      <c r="C129" s="58"/>
      <c r="D129" s="58"/>
      <c r="E129" s="58"/>
      <c r="F129" s="59">
        <v>1</v>
      </c>
      <c r="G129" s="60" t="s">
        <v>32</v>
      </c>
      <c r="H129" s="60">
        <v>0</v>
      </c>
      <c r="I129" s="61" t="str">
        <f t="shared" si="7"/>
        <v>Без отворів</v>
      </c>
      <c r="J129" s="60">
        <v>0</v>
      </c>
      <c r="K129" s="62">
        <f t="shared" si="9"/>
        <v>0</v>
      </c>
      <c r="L129" s="63">
        <f t="shared" si="8"/>
        <v>0</v>
      </c>
      <c r="M129" s="63">
        <f>IF(K129&gt;0,$I$19*K129,0)+IF(OR(H129=1,H129=2),B129,IF(OR(H129=3,H129=4),C129,0))*VLOOKUP(G129,Справочник!$B$12:$C$18,2,0)/1000</f>
        <v>0</v>
      </c>
      <c r="N129" s="68"/>
      <c r="V129" s="67"/>
      <c r="AC129" s="65">
        <f>VLOOKUP(G129,Справочник!$B$12:$D$18,3,0)</f>
        <v>0</v>
      </c>
    </row>
    <row r="130" spans="1:29" hidden="1" x14ac:dyDescent="0.3">
      <c r="A130" s="57">
        <v>97</v>
      </c>
      <c r="B130" s="58"/>
      <c r="C130" s="58"/>
      <c r="D130" s="58"/>
      <c r="E130" s="58"/>
      <c r="F130" s="59">
        <v>1</v>
      </c>
      <c r="G130" s="60" t="s">
        <v>32</v>
      </c>
      <c r="H130" s="60">
        <v>0</v>
      </c>
      <c r="I130" s="61" t="str">
        <f t="shared" ref="I130:I145" si="10">IF(J130=0,"Без отворів","З отворами")</f>
        <v>Без отворів</v>
      </c>
      <c r="J130" s="60">
        <v>0</v>
      </c>
      <c r="K130" s="62">
        <f t="shared" si="9"/>
        <v>0</v>
      </c>
      <c r="L130" s="63">
        <f t="shared" ref="L130:L145" si="11">(B130+C130)*2/1000*D130</f>
        <v>0</v>
      </c>
      <c r="M130" s="63">
        <f>IF(K130&gt;0,$I$19*K130,0)+IF(OR(H130=1,H130=2),B130,IF(OR(H130=3,H130=4),C130,0))*VLOOKUP(G130,Справочник!$B$12:$C$18,2,0)/1000</f>
        <v>0</v>
      </c>
      <c r="N130" s="68"/>
      <c r="V130" s="67"/>
      <c r="AC130" s="65">
        <f>VLOOKUP(G130,Справочник!$B$12:$D$18,3,0)</f>
        <v>0</v>
      </c>
    </row>
    <row r="131" spans="1:29" hidden="1" x14ac:dyDescent="0.3">
      <c r="A131" s="57">
        <v>98</v>
      </c>
      <c r="B131" s="58"/>
      <c r="C131" s="58"/>
      <c r="D131" s="58"/>
      <c r="E131" s="58"/>
      <c r="F131" s="59">
        <v>1</v>
      </c>
      <c r="G131" s="60" t="s">
        <v>32</v>
      </c>
      <c r="H131" s="60">
        <v>0</v>
      </c>
      <c r="I131" s="61" t="str">
        <f t="shared" si="10"/>
        <v>Без отворів</v>
      </c>
      <c r="J131" s="60">
        <v>0</v>
      </c>
      <c r="K131" s="62">
        <f t="shared" si="9"/>
        <v>0</v>
      </c>
      <c r="L131" s="63">
        <f t="shared" si="11"/>
        <v>0</v>
      </c>
      <c r="M131" s="63">
        <f>IF(K131&gt;0,$I$19*K131,0)+IF(OR(H131=1,H131=2),B131,IF(OR(H131=3,H131=4),C131,0))*VLOOKUP(G131,Справочник!$B$12:$C$18,2,0)/1000</f>
        <v>0</v>
      </c>
      <c r="N131" s="68"/>
      <c r="V131" s="67"/>
      <c r="AC131" s="65">
        <f>VLOOKUP(G131,Справочник!$B$12:$D$18,3,0)</f>
        <v>0</v>
      </c>
    </row>
    <row r="132" spans="1:29" hidden="1" x14ac:dyDescent="0.3">
      <c r="A132" s="57">
        <v>99</v>
      </c>
      <c r="B132" s="58"/>
      <c r="C132" s="58"/>
      <c r="D132" s="58"/>
      <c r="E132" s="58"/>
      <c r="F132" s="59">
        <v>1</v>
      </c>
      <c r="G132" s="60" t="s">
        <v>32</v>
      </c>
      <c r="H132" s="60">
        <v>0</v>
      </c>
      <c r="I132" s="61" t="str">
        <f t="shared" si="10"/>
        <v>Без отворів</v>
      </c>
      <c r="J132" s="60">
        <v>0</v>
      </c>
      <c r="K132" s="62">
        <f t="shared" si="9"/>
        <v>0</v>
      </c>
      <c r="L132" s="63">
        <f t="shared" si="11"/>
        <v>0</v>
      </c>
      <c r="M132" s="63">
        <f>IF(K132&gt;0,$I$19*K132,0)+IF(OR(H132=1,H132=2),B132,IF(OR(H132=3,H132=4),C132,0))*VLOOKUP(G132,Справочник!$B$12:$C$18,2,0)/1000</f>
        <v>0</v>
      </c>
      <c r="N132" s="68"/>
      <c r="V132" s="67"/>
      <c r="AC132" s="65">
        <f>VLOOKUP(G132,Справочник!$B$12:$D$18,3,0)</f>
        <v>0</v>
      </c>
    </row>
    <row r="133" spans="1:29" hidden="1" x14ac:dyDescent="0.3">
      <c r="A133" s="57">
        <v>100</v>
      </c>
      <c r="B133" s="58"/>
      <c r="C133" s="58"/>
      <c r="D133" s="58"/>
      <c r="E133" s="58"/>
      <c r="F133" s="59">
        <v>1</v>
      </c>
      <c r="G133" s="60" t="s">
        <v>32</v>
      </c>
      <c r="H133" s="60">
        <v>0</v>
      </c>
      <c r="I133" s="61" t="str">
        <f t="shared" si="10"/>
        <v>Без отворів</v>
      </c>
      <c r="J133" s="60">
        <v>0</v>
      </c>
      <c r="K133" s="62">
        <f t="shared" si="9"/>
        <v>0</v>
      </c>
      <c r="L133" s="63">
        <f t="shared" si="11"/>
        <v>0</v>
      </c>
      <c r="M133" s="63">
        <f>IF(K133&gt;0,$I$19*K133,0)+IF(OR(H133=1,H133=2),B133,IF(OR(H133=3,H133=4),C133,0))*VLOOKUP(G133,Справочник!$B$12:$C$18,2,0)/1000</f>
        <v>0</v>
      </c>
      <c r="N133" s="68"/>
      <c r="V133" s="67"/>
      <c r="AC133" s="65">
        <f>VLOOKUP(G133,Справочник!$B$12:$D$18,3,0)</f>
        <v>0</v>
      </c>
    </row>
    <row r="134" spans="1:29" hidden="1" x14ac:dyDescent="0.3">
      <c r="A134" s="57">
        <v>101</v>
      </c>
      <c r="B134" s="58"/>
      <c r="C134" s="58"/>
      <c r="D134" s="58"/>
      <c r="E134" s="58"/>
      <c r="F134" s="59">
        <v>1</v>
      </c>
      <c r="G134" s="60" t="s">
        <v>32</v>
      </c>
      <c r="H134" s="60">
        <v>0</v>
      </c>
      <c r="I134" s="61" t="str">
        <f t="shared" si="10"/>
        <v>Без отворів</v>
      </c>
      <c r="J134" s="60">
        <v>0</v>
      </c>
      <c r="K134" s="62">
        <f t="shared" si="9"/>
        <v>0</v>
      </c>
      <c r="L134" s="63">
        <f t="shared" si="11"/>
        <v>0</v>
      </c>
      <c r="M134" s="63">
        <f>IF(K134&gt;0,$I$19*K134,0)+IF(OR(H134=1,H134=2),B134,IF(OR(H134=3,H134=4),C134,0))*VLOOKUP(G134,Справочник!$B$12:$C$18,2,0)/1000</f>
        <v>0</v>
      </c>
      <c r="N134" s="68"/>
      <c r="V134" s="67"/>
      <c r="AC134" s="65">
        <f>VLOOKUP(G134,Справочник!$B$12:$D$18,3,0)</f>
        <v>0</v>
      </c>
    </row>
    <row r="135" spans="1:29" hidden="1" x14ac:dyDescent="0.3">
      <c r="A135" s="57">
        <v>102</v>
      </c>
      <c r="B135" s="58"/>
      <c r="C135" s="58"/>
      <c r="D135" s="58"/>
      <c r="E135" s="58"/>
      <c r="F135" s="59">
        <v>1</v>
      </c>
      <c r="G135" s="60" t="s">
        <v>32</v>
      </c>
      <c r="H135" s="60">
        <v>0</v>
      </c>
      <c r="I135" s="61" t="str">
        <f t="shared" si="10"/>
        <v>Без отворів</v>
      </c>
      <c r="J135" s="60">
        <v>0</v>
      </c>
      <c r="K135" s="62">
        <f t="shared" si="9"/>
        <v>0</v>
      </c>
      <c r="L135" s="63">
        <f t="shared" si="11"/>
        <v>0</v>
      </c>
      <c r="M135" s="63">
        <f>IF(K135&gt;0,$I$19*K135,0)+IF(OR(H135=1,H135=2),B135,IF(OR(H135=3,H135=4),C135,0))*VLOOKUP(G135,Справочник!$B$12:$C$18,2,0)/1000</f>
        <v>0</v>
      </c>
      <c r="N135" s="68"/>
      <c r="V135" s="67"/>
      <c r="AC135" s="65">
        <f>VLOOKUP(G135,Справочник!$B$12:$D$18,3,0)</f>
        <v>0</v>
      </c>
    </row>
    <row r="136" spans="1:29" hidden="1" x14ac:dyDescent="0.3">
      <c r="A136" s="57">
        <v>103</v>
      </c>
      <c r="B136" s="58"/>
      <c r="C136" s="58"/>
      <c r="D136" s="58"/>
      <c r="E136" s="58"/>
      <c r="F136" s="59">
        <v>1</v>
      </c>
      <c r="G136" s="60" t="s">
        <v>32</v>
      </c>
      <c r="H136" s="60">
        <v>0</v>
      </c>
      <c r="I136" s="61" t="str">
        <f t="shared" si="10"/>
        <v>Без отворів</v>
      </c>
      <c r="J136" s="60">
        <v>0</v>
      </c>
      <c r="K136" s="62">
        <f t="shared" si="9"/>
        <v>0</v>
      </c>
      <c r="L136" s="63">
        <f t="shared" si="11"/>
        <v>0</v>
      </c>
      <c r="M136" s="63">
        <f>IF(K136&gt;0,$I$19*K136,0)+IF(OR(H136=1,H136=2),B136,IF(OR(H136=3,H136=4),C136,0))*VLOOKUP(G136,Справочник!$B$12:$C$18,2,0)/1000</f>
        <v>0</v>
      </c>
      <c r="N136" s="68"/>
      <c r="V136" s="67"/>
      <c r="AC136" s="65">
        <f>VLOOKUP(G136,Справочник!$B$12:$D$18,3,0)</f>
        <v>0</v>
      </c>
    </row>
    <row r="137" spans="1:29" hidden="1" x14ac:dyDescent="0.3">
      <c r="A137" s="57">
        <v>104</v>
      </c>
      <c r="B137" s="58"/>
      <c r="C137" s="58"/>
      <c r="D137" s="58"/>
      <c r="E137" s="58"/>
      <c r="F137" s="59">
        <v>1</v>
      </c>
      <c r="G137" s="60" t="s">
        <v>32</v>
      </c>
      <c r="H137" s="60">
        <v>0</v>
      </c>
      <c r="I137" s="61" t="str">
        <f t="shared" si="10"/>
        <v>Без отворів</v>
      </c>
      <c r="J137" s="60">
        <v>0</v>
      </c>
      <c r="K137" s="62">
        <f t="shared" si="9"/>
        <v>0</v>
      </c>
      <c r="L137" s="63">
        <f t="shared" si="11"/>
        <v>0</v>
      </c>
      <c r="M137" s="63">
        <f>IF(K137&gt;0,$I$19*K137,0)+IF(OR(H137=1,H137=2),B137,IF(OR(H137=3,H137=4),C137,0))*VLOOKUP(G137,Справочник!$B$12:$C$18,2,0)/1000</f>
        <v>0</v>
      </c>
      <c r="N137" s="68"/>
      <c r="V137" s="67"/>
      <c r="AC137" s="65">
        <f>VLOOKUP(G137,Справочник!$B$12:$D$18,3,0)</f>
        <v>0</v>
      </c>
    </row>
    <row r="138" spans="1:29" hidden="1" x14ac:dyDescent="0.3">
      <c r="A138" s="57">
        <v>105</v>
      </c>
      <c r="B138" s="58"/>
      <c r="C138" s="58"/>
      <c r="D138" s="58"/>
      <c r="E138" s="58"/>
      <c r="F138" s="59">
        <v>1</v>
      </c>
      <c r="G138" s="60" t="s">
        <v>32</v>
      </c>
      <c r="H138" s="60">
        <v>0</v>
      </c>
      <c r="I138" s="61" t="str">
        <f t="shared" si="10"/>
        <v>Без отворів</v>
      </c>
      <c r="J138" s="60">
        <v>0</v>
      </c>
      <c r="K138" s="62">
        <f t="shared" si="9"/>
        <v>0</v>
      </c>
      <c r="L138" s="63">
        <f t="shared" si="11"/>
        <v>0</v>
      </c>
      <c r="M138" s="63">
        <f>IF(K138&gt;0,$I$19*K138,0)+IF(OR(H138=1,H138=2),B138,IF(OR(H138=3,H138=4),C138,0))*VLOOKUP(G138,Справочник!$B$12:$C$18,2,0)/1000</f>
        <v>0</v>
      </c>
      <c r="N138" s="68"/>
      <c r="V138" s="67"/>
      <c r="AC138" s="65">
        <f>VLOOKUP(G138,Справочник!$B$12:$D$18,3,0)</f>
        <v>0</v>
      </c>
    </row>
    <row r="139" spans="1:29" hidden="1" x14ac:dyDescent="0.3">
      <c r="A139" s="57">
        <v>106</v>
      </c>
      <c r="B139" s="58"/>
      <c r="C139" s="58"/>
      <c r="D139" s="58"/>
      <c r="E139" s="58"/>
      <c r="F139" s="59">
        <v>1</v>
      </c>
      <c r="G139" s="60" t="s">
        <v>32</v>
      </c>
      <c r="H139" s="60">
        <v>0</v>
      </c>
      <c r="I139" s="61" t="str">
        <f t="shared" si="10"/>
        <v>Без отворів</v>
      </c>
      <c r="J139" s="60">
        <v>0</v>
      </c>
      <c r="K139" s="62">
        <f t="shared" si="9"/>
        <v>0</v>
      </c>
      <c r="L139" s="63">
        <f t="shared" si="11"/>
        <v>0</v>
      </c>
      <c r="M139" s="63">
        <f>IF(K139&gt;0,$I$19*K139,0)+IF(OR(H139=1,H139=2),B139,IF(OR(H139=3,H139=4),C139,0))*VLOOKUP(G139,Справочник!$B$12:$C$18,2,0)/1000</f>
        <v>0</v>
      </c>
      <c r="N139" s="68"/>
      <c r="V139" s="67"/>
      <c r="AC139" s="65">
        <f>VLOOKUP(G139,Справочник!$B$12:$D$18,3,0)</f>
        <v>0</v>
      </c>
    </row>
    <row r="140" spans="1:29" hidden="1" x14ac:dyDescent="0.3">
      <c r="A140" s="57">
        <v>107</v>
      </c>
      <c r="B140" s="58"/>
      <c r="C140" s="58"/>
      <c r="D140" s="58"/>
      <c r="E140" s="58"/>
      <c r="F140" s="59">
        <v>1</v>
      </c>
      <c r="G140" s="60" t="s">
        <v>32</v>
      </c>
      <c r="H140" s="60">
        <v>0</v>
      </c>
      <c r="I140" s="61" t="str">
        <f t="shared" si="10"/>
        <v>Без отворів</v>
      </c>
      <c r="J140" s="60">
        <v>0</v>
      </c>
      <c r="K140" s="62">
        <f t="shared" si="9"/>
        <v>0</v>
      </c>
      <c r="L140" s="63">
        <f t="shared" si="11"/>
        <v>0</v>
      </c>
      <c r="M140" s="63">
        <f>IF(K140&gt;0,$I$19*K140,0)+IF(OR(H140=1,H140=2),B140,IF(OR(H140=3,H140=4),C140,0))*VLOOKUP(G140,Справочник!$B$12:$C$18,2,0)/1000</f>
        <v>0</v>
      </c>
      <c r="N140" s="68"/>
      <c r="V140" s="67"/>
      <c r="AC140" s="65">
        <f>VLOOKUP(G140,Справочник!$B$12:$D$18,3,0)</f>
        <v>0</v>
      </c>
    </row>
    <row r="141" spans="1:29" hidden="1" x14ac:dyDescent="0.3">
      <c r="A141" s="57">
        <v>108</v>
      </c>
      <c r="B141" s="58"/>
      <c r="C141" s="58"/>
      <c r="D141" s="58"/>
      <c r="E141" s="58"/>
      <c r="F141" s="59">
        <v>1</v>
      </c>
      <c r="G141" s="60" t="s">
        <v>32</v>
      </c>
      <c r="H141" s="60">
        <v>0</v>
      </c>
      <c r="I141" s="61" t="str">
        <f t="shared" si="10"/>
        <v>Без отворів</v>
      </c>
      <c r="J141" s="60">
        <v>0</v>
      </c>
      <c r="K141" s="62">
        <f t="shared" si="9"/>
        <v>0</v>
      </c>
      <c r="L141" s="63">
        <f t="shared" si="11"/>
        <v>0</v>
      </c>
      <c r="M141" s="63">
        <f>IF(K141&gt;0,$I$19*K141,0)+IF(OR(H141=1,H141=2),B141,IF(OR(H141=3,H141=4),C141,0))*VLOOKUP(G141,Справочник!$B$12:$C$18,2,0)/1000</f>
        <v>0</v>
      </c>
      <c r="N141" s="68"/>
      <c r="V141" s="67"/>
      <c r="AC141" s="65">
        <f>VLOOKUP(G141,Справочник!$B$12:$D$18,3,0)</f>
        <v>0</v>
      </c>
    </row>
    <row r="142" spans="1:29" hidden="1" x14ac:dyDescent="0.3">
      <c r="A142" s="57">
        <v>109</v>
      </c>
      <c r="B142" s="58"/>
      <c r="C142" s="58"/>
      <c r="D142" s="58"/>
      <c r="E142" s="58"/>
      <c r="F142" s="59">
        <v>1</v>
      </c>
      <c r="G142" s="60" t="s">
        <v>32</v>
      </c>
      <c r="H142" s="60">
        <v>0</v>
      </c>
      <c r="I142" s="61" t="str">
        <f t="shared" si="10"/>
        <v>Без отворів</v>
      </c>
      <c r="J142" s="60">
        <v>0</v>
      </c>
      <c r="K142" s="62">
        <f t="shared" si="9"/>
        <v>0</v>
      </c>
      <c r="L142" s="63">
        <f t="shared" si="11"/>
        <v>0</v>
      </c>
      <c r="M142" s="63">
        <f>IF(K142&gt;0,$I$19*K142,0)+IF(OR(H142=1,H142=2),B142,IF(OR(H142=3,H142=4),C142,0))*VLOOKUP(G142,Справочник!$B$12:$C$18,2,0)/1000</f>
        <v>0</v>
      </c>
      <c r="N142" s="68"/>
      <c r="V142" s="67"/>
      <c r="AC142" s="65">
        <f>VLOOKUP(G142,Справочник!$B$12:$D$18,3,0)</f>
        <v>0</v>
      </c>
    </row>
    <row r="143" spans="1:29" hidden="1" x14ac:dyDescent="0.3">
      <c r="A143" s="57">
        <v>110</v>
      </c>
      <c r="B143" s="58"/>
      <c r="C143" s="58"/>
      <c r="D143" s="58"/>
      <c r="E143" s="58"/>
      <c r="F143" s="59">
        <v>1</v>
      </c>
      <c r="G143" s="60" t="s">
        <v>32</v>
      </c>
      <c r="H143" s="60">
        <v>0</v>
      </c>
      <c r="I143" s="61" t="str">
        <f t="shared" si="10"/>
        <v>Без отворів</v>
      </c>
      <c r="J143" s="60">
        <v>0</v>
      </c>
      <c r="K143" s="62">
        <f t="shared" si="9"/>
        <v>0</v>
      </c>
      <c r="L143" s="63">
        <f t="shared" si="11"/>
        <v>0</v>
      </c>
      <c r="M143" s="63">
        <f>IF(K143&gt;0,$I$19*K143,0)+IF(OR(H143=1,H143=2),B143,IF(OR(H143=3,H143=4),C143,0))*VLOOKUP(G143,Справочник!$B$12:$C$18,2,0)/1000</f>
        <v>0</v>
      </c>
      <c r="N143" s="68"/>
      <c r="V143" s="67"/>
      <c r="AC143" s="65">
        <f>VLOOKUP(G143,Справочник!$B$12:$D$18,3,0)</f>
        <v>0</v>
      </c>
    </row>
    <row r="144" spans="1:29" hidden="1" x14ac:dyDescent="0.3">
      <c r="A144" s="57">
        <v>111</v>
      </c>
      <c r="B144" s="58"/>
      <c r="C144" s="58"/>
      <c r="D144" s="58"/>
      <c r="E144" s="58"/>
      <c r="F144" s="59">
        <v>1</v>
      </c>
      <c r="G144" s="60" t="s">
        <v>32</v>
      </c>
      <c r="H144" s="60">
        <v>0</v>
      </c>
      <c r="I144" s="61" t="str">
        <f t="shared" si="10"/>
        <v>Без отворів</v>
      </c>
      <c r="J144" s="60">
        <v>0</v>
      </c>
      <c r="K144" s="62">
        <f t="shared" si="9"/>
        <v>0</v>
      </c>
      <c r="L144" s="63">
        <f t="shared" si="11"/>
        <v>0</v>
      </c>
      <c r="M144" s="63">
        <f>IF(K144&gt;0,$I$19*K144,0)+IF(OR(H144=1,H144=2),B144,IF(OR(H144=3,H144=4),C144,0))*VLOOKUP(G144,Справочник!$B$12:$C$18,2,0)/1000</f>
        <v>0</v>
      </c>
      <c r="N144" s="68"/>
      <c r="V144" s="67"/>
      <c r="AC144" s="65">
        <f>VLOOKUP(G144,Справочник!$B$12:$D$18,3,0)</f>
        <v>0</v>
      </c>
    </row>
    <row r="145" spans="1:66" hidden="1" x14ac:dyDescent="0.3">
      <c r="A145" s="57">
        <v>112</v>
      </c>
      <c r="B145" s="58"/>
      <c r="C145" s="58"/>
      <c r="D145" s="58"/>
      <c r="E145" s="58"/>
      <c r="F145" s="59">
        <v>1</v>
      </c>
      <c r="G145" s="60" t="s">
        <v>32</v>
      </c>
      <c r="H145" s="60">
        <v>0</v>
      </c>
      <c r="I145" s="61" t="str">
        <f t="shared" si="10"/>
        <v>Без отворів</v>
      </c>
      <c r="J145" s="60">
        <v>0</v>
      </c>
      <c r="K145" s="62">
        <f t="shared" si="9"/>
        <v>0</v>
      </c>
      <c r="L145" s="63">
        <f t="shared" si="11"/>
        <v>0</v>
      </c>
      <c r="M145" s="63">
        <f>IF(K145&gt;0,$I$19*K145,0)+IF(OR(H145=1,H145=2),B145,IF(OR(H145=3,H145=4),C145,0))*VLOOKUP(G145,Справочник!$B$12:$C$18,2,0)/1000</f>
        <v>0</v>
      </c>
      <c r="N145" s="68"/>
      <c r="V145" s="67"/>
      <c r="AC145" s="65">
        <f>VLOOKUP(G145,Справочник!$B$12:$D$18,3,0)</f>
        <v>0</v>
      </c>
    </row>
    <row r="146" spans="1:66" x14ac:dyDescent="0.3">
      <c r="A146" s="69"/>
      <c r="B146" s="70" t="s">
        <v>33</v>
      </c>
      <c r="C146" s="71"/>
      <c r="D146" s="72"/>
      <c r="E146" s="72"/>
      <c r="F146" s="72"/>
      <c r="G146" s="72"/>
      <c r="H146" s="72"/>
      <c r="I146" s="72"/>
      <c r="J146" s="73"/>
      <c r="K146" s="74">
        <f>SUM(K34:K145)</f>
        <v>0</v>
      </c>
      <c r="L146" s="74">
        <f>SUM(L34:L145)</f>
        <v>0</v>
      </c>
      <c r="M146" s="74">
        <f>SUM(M34:M145)</f>
        <v>0</v>
      </c>
      <c r="N146" s="75"/>
      <c r="V146" s="67"/>
      <c r="AC146" s="76"/>
    </row>
    <row r="147" spans="1:66" x14ac:dyDescent="0.3">
      <c r="A147" s="77"/>
      <c r="B147" s="688"/>
      <c r="C147" s="688"/>
      <c r="D147" s="688"/>
      <c r="E147" s="688"/>
      <c r="F147" s="688"/>
      <c r="G147" s="688"/>
      <c r="H147" s="688"/>
      <c r="I147" s="688"/>
      <c r="J147" s="688"/>
      <c r="K147" s="688"/>
      <c r="L147" s="688"/>
      <c r="M147" s="78">
        <f>M146*(1-D10)</f>
        <v>0</v>
      </c>
      <c r="N147" s="75"/>
      <c r="X147" s="67"/>
    </row>
    <row r="148" spans="1:66" s="83" customFormat="1" ht="15.75" customHeight="1" x14ac:dyDescent="0.3">
      <c r="A148" s="79"/>
      <c r="B148" s="80" t="s">
        <v>34</v>
      </c>
      <c r="C148" s="79"/>
      <c r="D148" s="81"/>
      <c r="E148" s="81"/>
      <c r="F148" s="79"/>
      <c r="G148" s="79"/>
      <c r="H148" s="79"/>
      <c r="I148" s="79"/>
      <c r="J148" s="79"/>
      <c r="K148" s="79"/>
      <c r="L148" s="79"/>
      <c r="M148" s="79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82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</row>
    <row r="149" spans="1:66" ht="6" customHeight="1" x14ac:dyDescent="0.3">
      <c r="A149" s="84"/>
      <c r="B149" s="84"/>
      <c r="C149" s="84"/>
      <c r="D149" s="85"/>
      <c r="E149" s="85"/>
      <c r="F149" s="84"/>
      <c r="G149" s="84"/>
      <c r="H149" s="84"/>
      <c r="I149" s="84"/>
      <c r="J149" s="84"/>
      <c r="K149" s="84"/>
      <c r="L149" s="84"/>
      <c r="M149" s="84"/>
      <c r="X149" s="67"/>
    </row>
    <row r="150" spans="1:66" ht="6" customHeight="1" x14ac:dyDescent="0.3">
      <c r="A150" s="84"/>
      <c r="B150" s="84"/>
      <c r="C150" s="84"/>
      <c r="D150" s="85"/>
      <c r="E150" s="85"/>
      <c r="F150" s="84"/>
      <c r="G150" s="84"/>
      <c r="H150" s="84"/>
      <c r="I150" s="84"/>
      <c r="J150" s="84"/>
      <c r="K150" s="84"/>
      <c r="L150" s="84"/>
      <c r="M150" s="84"/>
      <c r="X150" s="67"/>
    </row>
    <row r="151" spans="1:66" ht="73.5" customHeight="1" x14ac:dyDescent="0.3">
      <c r="A151" s="86">
        <v>9</v>
      </c>
      <c r="B151" s="689" t="s">
        <v>35</v>
      </c>
      <c r="C151" s="689"/>
      <c r="D151" s="690"/>
      <c r="E151" s="690"/>
      <c r="F151" s="690"/>
      <c r="G151" s="690"/>
      <c r="H151" s="690"/>
      <c r="I151" s="690"/>
      <c r="J151" s="690"/>
      <c r="K151" s="690"/>
      <c r="L151" s="690"/>
      <c r="M151" s="690"/>
      <c r="N151" s="690"/>
      <c r="X151" s="67"/>
    </row>
    <row r="152" spans="1:66" s="93" customFormat="1" ht="14.25" customHeight="1" x14ac:dyDescent="0.2">
      <c r="A152" s="87" t="s">
        <v>36</v>
      </c>
      <c r="B152" s="88"/>
      <c r="C152" s="88"/>
      <c r="D152" s="89"/>
      <c r="E152" s="89"/>
      <c r="F152" s="90"/>
      <c r="G152" s="90"/>
      <c r="H152" s="90"/>
      <c r="I152" s="90"/>
      <c r="J152" s="90"/>
      <c r="K152" s="90"/>
      <c r="L152" s="90"/>
      <c r="M152" s="90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2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91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91"/>
      <c r="BK152" s="91"/>
      <c r="BL152" s="91"/>
      <c r="BM152" s="91"/>
      <c r="BN152" s="91"/>
    </row>
    <row r="153" spans="1:66" s="93" customFormat="1" ht="14.25" customHeight="1" x14ac:dyDescent="0.2">
      <c r="A153" s="87" t="s">
        <v>37</v>
      </c>
      <c r="B153" s="91"/>
      <c r="C153" s="91"/>
      <c r="D153" s="94"/>
      <c r="E153" s="94"/>
      <c r="F153" s="91"/>
      <c r="G153" s="91"/>
      <c r="H153" s="91"/>
      <c r="I153" s="91"/>
      <c r="J153" s="91"/>
      <c r="K153" s="91"/>
      <c r="L153" s="91"/>
      <c r="M153" s="95"/>
      <c r="N153" s="96"/>
      <c r="O153" s="91"/>
      <c r="P153" s="91"/>
      <c r="Q153" s="91"/>
      <c r="R153" s="91"/>
      <c r="S153" s="91"/>
      <c r="T153" s="91"/>
      <c r="U153" s="91"/>
      <c r="V153" s="91"/>
      <c r="W153" s="91"/>
      <c r="X153" s="92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1"/>
      <c r="BI153" s="91"/>
      <c r="BJ153" s="91"/>
      <c r="BK153" s="91"/>
      <c r="BL153" s="91"/>
      <c r="BM153" s="91"/>
      <c r="BN153" s="91"/>
    </row>
    <row r="154" spans="1:66" ht="18" customHeight="1" x14ac:dyDescent="0.25">
      <c r="A154" s="686" t="s">
        <v>1398</v>
      </c>
      <c r="B154" s="686"/>
      <c r="C154" s="686"/>
      <c r="D154" s="686"/>
      <c r="E154" s="686"/>
      <c r="F154" s="686"/>
      <c r="G154" s="686"/>
      <c r="H154" s="686"/>
      <c r="I154" s="686"/>
      <c r="J154" s="686"/>
      <c r="K154" s="686"/>
      <c r="L154" s="686"/>
      <c r="M154" s="686"/>
      <c r="N154" s="686"/>
      <c r="O154" s="44"/>
      <c r="P154" s="44"/>
      <c r="Q154" s="44"/>
      <c r="R154" s="44"/>
      <c r="S154" s="44"/>
      <c r="T154" s="44"/>
      <c r="U154" s="44"/>
      <c r="V154" s="44"/>
      <c r="W154" s="44"/>
      <c r="X154" s="97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</row>
  </sheetData>
  <sheetProtection formatCells="0" formatColumns="0" formatRows="0" insertColumns="0" insertRows="0" deleteColumns="0" deleteRows="0" sort="0" autoFilter="0" pivotTables="0"/>
  <mergeCells count="46">
    <mergeCell ref="A2:K2"/>
    <mergeCell ref="AJ2:AS5"/>
    <mergeCell ref="A3:K3"/>
    <mergeCell ref="B5:D5"/>
    <mergeCell ref="B7:C7"/>
    <mergeCell ref="D7:G7"/>
    <mergeCell ref="I7:K7"/>
    <mergeCell ref="L7:M7"/>
    <mergeCell ref="B8:C8"/>
    <mergeCell ref="D8:G8"/>
    <mergeCell ref="I8:K8"/>
    <mergeCell ref="L8:M8"/>
    <mergeCell ref="B9:C9"/>
    <mergeCell ref="D9:G9"/>
    <mergeCell ref="I9:K9"/>
    <mergeCell ref="L9:M9"/>
    <mergeCell ref="B10:C10"/>
    <mergeCell ref="D10:G10"/>
    <mergeCell ref="I10:K10"/>
    <mergeCell ref="L10:M10"/>
    <mergeCell ref="B12:C12"/>
    <mergeCell ref="D12:G12"/>
    <mergeCell ref="I12:K12"/>
    <mergeCell ref="L12:M12"/>
    <mergeCell ref="B11:C11"/>
    <mergeCell ref="D11:G11"/>
    <mergeCell ref="B14:D14"/>
    <mergeCell ref="B15:D15"/>
    <mergeCell ref="B18:F18"/>
    <mergeCell ref="B19:F19"/>
    <mergeCell ref="F21:H21"/>
    <mergeCell ref="B21:E21"/>
    <mergeCell ref="F22:H22"/>
    <mergeCell ref="B24:K24"/>
    <mergeCell ref="B25:B26"/>
    <mergeCell ref="B27:D27"/>
    <mergeCell ref="I27:L27"/>
    <mergeCell ref="B22:E22"/>
    <mergeCell ref="A154:N154"/>
    <mergeCell ref="I28:M30"/>
    <mergeCell ref="B147:L147"/>
    <mergeCell ref="B151:C151"/>
    <mergeCell ref="D151:N151"/>
    <mergeCell ref="B30:E30"/>
    <mergeCell ref="B29:E29"/>
    <mergeCell ref="B32:G32"/>
  </mergeCells>
  <conditionalFormatting sqref="B22">
    <cfRule type="cellIs" dxfId="3" priority="3" operator="notEqual">
      <formula>$T$22</formula>
    </cfRule>
  </conditionalFormatting>
  <conditionalFormatting sqref="I19:J19">
    <cfRule type="cellIs" dxfId="2" priority="4" operator="greaterThan">
      <formula>4000</formula>
    </cfRule>
  </conditionalFormatting>
  <conditionalFormatting sqref="K34:M145">
    <cfRule type="cellIs" dxfId="1" priority="5" operator="equal">
      <formula>0</formula>
    </cfRule>
  </conditionalFormatting>
  <conditionalFormatting sqref="T22">
    <cfRule type="cellIs" dxfId="0" priority="2" operator="equal">
      <formula>"измените ТМ кромки"</formula>
    </cfRule>
  </conditionalFormatting>
  <dataValidations count="1">
    <dataValidation type="whole" operator="greaterThanOrEqual" allowBlank="1" showInputMessage="1" showErrorMessage="1" sqref="E85:E145 D34:D145">
      <formula1>0</formula1>
      <formula2>0</formula2>
    </dataValidation>
  </dataValidations>
  <hyperlinks>
    <hyperlink ref="A154" r:id="rId1" display="https://rost.ua"/>
  </hyperlinks>
  <printOptions horizontalCentered="1"/>
  <pageMargins left="0.196527777777778" right="0.27569444444444402" top="0.23611111111111099" bottom="0.15763888888888899" header="0.511811023622047" footer="0.511811023622047"/>
  <pageSetup paperSize="9" orientation="portrait" horizontalDpi="300" verticalDpi="300" r:id="rId2"/>
  <colBreaks count="1" manualBreakCount="1">
    <brk id="14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operator="equal" allowBlank="1" showInputMessage="1" showErrorMessage="1">
          <x14:formula1>
            <xm:f>'для впр'!$A$1:$A$2</xm:f>
          </x14:formula1>
          <x14:formula2>
            <xm:f>0</xm:f>
          </x14:formula2>
          <xm:sqref>B22</xm:sqref>
        </x14:dataValidation>
        <x14:dataValidation type="list" operator="equal" allowBlank="1" showInputMessage="1" showErrorMessage="1">
          <x14:formula1>
            <xm:f>Упаковка!$B$6:$B$7</xm:f>
          </x14:formula1>
          <x14:formula2>
            <xm:f>0</xm:f>
          </x14:formula2>
          <xm:sqref>B30:B31</xm:sqref>
        </x14:dataValidation>
        <x14:dataValidation type="list" allowBlank="1" showInputMessage="1" showErrorMessage="1">
          <x14:formula1>
            <xm:f>Справочник!$D$21:$H$21</xm:f>
          </x14:formula1>
          <x14:formula2>
            <xm:f>0</xm:f>
          </x14:formula2>
          <xm:sqref>H34:H145</xm:sqref>
        </x14:dataValidation>
        <x14:dataValidation type="list" allowBlank="1" showInputMessage="1" showErrorMessage="1">
          <x14:formula1>
            <xm:f>Справочник!$B$12:$B$18</xm:f>
          </x14:formula1>
          <x14:formula2>
            <xm:f>0</xm:f>
          </x14:formula2>
          <xm:sqref>G34:G145</xm:sqref>
        </x14:dataValidation>
        <x14:dataValidation type="list" allowBlank="1" showInputMessage="1" showErrorMessage="1">
          <x14:formula1>
            <xm:f>Справочник!$D$9:$S$9</xm:f>
          </x14:formula1>
          <x14:formula2>
            <xm:f>0</xm:f>
          </x14:formula2>
          <xm:sqref>F84:F145</xm:sqref>
        </x14:dataValidation>
        <x14:dataValidation type="list" allowBlank="1" showInputMessage="1" showErrorMessage="1">
          <x14:formula1>
            <xm:f>Справочник!$D$24:$H$24</xm:f>
          </x14:formula1>
          <x14:formula2>
            <xm:f>0</xm:f>
          </x14:formula2>
          <xm:sqref>J34:J145</xm:sqref>
        </x14:dataValidation>
        <x14:dataValidation type="list" operator="greaterThanOrEqual" allowBlank="1" showInputMessage="1" showErrorMessage="1">
          <x14:formula1>
            <xm:f>Справочник!$B$29:$B$30</xm:f>
          </x14:formula1>
          <xm:sqref>E34:E84</xm:sqref>
        </x14:dataValidation>
        <x14:dataValidation type="list" allowBlank="1" showInputMessage="1" showErrorMessage="1">
          <x14:formula1>
            <xm:f>Справочник!$D$9:$S$9</xm:f>
          </x14:formula1>
          <xm:sqref>F34:F83</xm:sqref>
        </x14:dataValidation>
        <x14:dataValidation type="list" allowBlank="1" showInputMessage="1" showErrorMessage="1">
          <x14:formula1>
            <xm:f>Справочник!$D$3:$H$3</xm:f>
          </x14:formula1>
          <xm:sqref>B15:D15</xm:sqref>
        </x14:dataValidation>
        <x14:dataValidation type="list" allowBlank="1" showInputMessage="1" showErrorMessage="1">
          <x14:formula1>
            <xm:f>IF(B15=Справочник!$D$3,Декори!$A$136:$A$174,(IF(B15=Справочник!$E$3,Декори!$A$66:$A$109,(IF(B15=Справочник!$F$3,Декори!$A$110:$A$125,(IF(B15=Справочник!$G$3,Декори!$A$127:$A$130,(IF(B15=Справочник!$H$3,Декори!$A$181:$A$189)))))))))</xm:f>
          </x14:formula1>
          <xm:sqref>B19:F19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02"/>
  <sheetViews>
    <sheetView topLeftCell="J1" zoomScaleNormal="100" workbookViewId="0">
      <selection activeCell="I1" activeCellId="1" sqref="B33:D36 I1"/>
    </sheetView>
  </sheetViews>
  <sheetFormatPr defaultColWidth="9.140625" defaultRowHeight="12.75" x14ac:dyDescent="0.2"/>
  <cols>
    <col min="1" max="1" width="4" style="339" hidden="1" customWidth="1"/>
    <col min="2" max="2" width="23.85546875" style="339" hidden="1" customWidth="1"/>
    <col min="3" max="3" width="12.5703125" style="339" hidden="1" customWidth="1"/>
    <col min="4" max="4" width="11" style="339" hidden="1" customWidth="1"/>
    <col min="5" max="5" width="23.140625" style="339" hidden="1" customWidth="1"/>
    <col min="6" max="6" width="9.85546875" style="339" hidden="1" customWidth="1"/>
    <col min="7" max="7" width="24.85546875" style="339" hidden="1" customWidth="1"/>
    <col min="8" max="8" width="17" style="339" hidden="1" customWidth="1"/>
    <col min="9" max="9" width="21.5703125" style="339" hidden="1" customWidth="1"/>
    <col min="10" max="10" width="32.140625" style="339" customWidth="1"/>
    <col min="11" max="1024" width="9.140625" style="339"/>
  </cols>
  <sheetData>
    <row r="2" spans="1:9" ht="63" customHeight="1" x14ac:dyDescent="0.2">
      <c r="B2" s="207" t="s">
        <v>749</v>
      </c>
      <c r="C2" s="350" t="s">
        <v>750</v>
      </c>
      <c r="D2" s="351" t="s">
        <v>751</v>
      </c>
      <c r="E2" s="352" t="s">
        <v>752</v>
      </c>
      <c r="F2" s="207" t="s">
        <v>753</v>
      </c>
      <c r="G2" s="353" t="s">
        <v>754</v>
      </c>
      <c r="H2" s="110"/>
      <c r="I2" s="110"/>
    </row>
    <row r="3" spans="1:9" ht="13.5" x14ac:dyDescent="0.2">
      <c r="A3" s="339">
        <v>1</v>
      </c>
      <c r="B3" s="110" t="str">
        <f>Ввід!G34</f>
        <v>Без ручки-профілю</v>
      </c>
      <c r="C3" s="110">
        <f t="shared" ref="C3:C34" si="0">I3</f>
        <v>0</v>
      </c>
      <c r="D3" s="110" t="e">
        <f>VLOOKUP(H3,'Варианты ручек'!A:C,3,FALSE())</f>
        <v>#N/A</v>
      </c>
      <c r="E3" s="110">
        <f>Ввід!H34</f>
        <v>0</v>
      </c>
      <c r="F3" s="110">
        <f>IF(E3=1,Ввід!C34*Ввід!D34*0.001,(IF(E3=2,Ввід!B34*Ввід!D34*0.001,(IF(E3=3,Ввід!C34*Ввід!D34*0.001,(IF(E3=4,Ввід!B34*Ввід!D34*0.001,'для подсчета ручки'!J3)))))))</f>
        <v>0</v>
      </c>
      <c r="G3" s="354" t="e">
        <f t="shared" ref="G3:G34" si="1">IF(D3=0,0,F3*D3)</f>
        <v>#N/A</v>
      </c>
      <c r="H3" s="110" t="str">
        <f>IFERROR(VLOOKUP(B3,'Варианты ручек'!$A$2:$D$9,1,0)," ")</f>
        <v xml:space="preserve"> </v>
      </c>
      <c r="I3" s="110"/>
    </row>
    <row r="4" spans="1:9" ht="13.5" x14ac:dyDescent="0.2">
      <c r="A4" s="339">
        <v>2</v>
      </c>
      <c r="B4" s="110" t="str">
        <f>Ввід!G35</f>
        <v>Без ручки-профілю</v>
      </c>
      <c r="C4" s="110">
        <f t="shared" si="0"/>
        <v>0</v>
      </c>
      <c r="D4" s="110" t="e">
        <f>VLOOKUP(H4,'Варианты ручек'!A:C,3,FALSE())</f>
        <v>#N/A</v>
      </c>
      <c r="E4" s="110">
        <f>Ввід!H35</f>
        <v>0</v>
      </c>
      <c r="F4" s="110">
        <f>IF(E4=1,Ввід!C35*Ввід!D35*0.001,(IF(E4=2,Ввід!B35*Ввід!D35*0.001,(IF(E4=3,Ввід!C35*Ввід!D35*0.001,(IF(E4=4,Ввід!B35*Ввід!D35*0.001,'для подсчета ручки'!J4)))))))</f>
        <v>0</v>
      </c>
      <c r="G4" s="354" t="e">
        <f t="shared" si="1"/>
        <v>#N/A</v>
      </c>
      <c r="H4" s="110" t="str">
        <f>IFERROR(VLOOKUP(B4,'Варианты ручек'!$A$2:$D$7,1,0)," ")</f>
        <v xml:space="preserve"> </v>
      </c>
      <c r="I4" s="110"/>
    </row>
    <row r="5" spans="1:9" ht="13.5" x14ac:dyDescent="0.2">
      <c r="A5" s="339">
        <v>3</v>
      </c>
      <c r="B5" s="110" t="str">
        <f>Ввід!G36</f>
        <v>Без ручки-профілю</v>
      </c>
      <c r="C5" s="110">
        <f t="shared" si="0"/>
        <v>0</v>
      </c>
      <c r="D5" s="110" t="e">
        <f>VLOOKUP(H5,'Варианты ручек'!A:C,3,FALSE())</f>
        <v>#N/A</v>
      </c>
      <c r="E5" s="110">
        <f>Ввід!H36</f>
        <v>0</v>
      </c>
      <c r="F5" s="110">
        <f>IF(E5=1,Ввід!C36*Ввід!D36*0.001,(IF(E5=2,Ввід!B36*Ввід!D36*0.001,(IF(E5=3,Ввід!C36*Ввід!D36*0.001,(IF(E5=4,Ввід!B36*Ввід!D36*0.001,'для подсчета ручки'!J5)))))))</f>
        <v>0</v>
      </c>
      <c r="G5" s="354" t="e">
        <f t="shared" si="1"/>
        <v>#N/A</v>
      </c>
      <c r="H5" s="110" t="str">
        <f>IFERROR(VLOOKUP(B5,'Варианты ручек'!$A$2:$D$7,1,0)," ")</f>
        <v xml:space="preserve"> </v>
      </c>
      <c r="I5" s="110"/>
    </row>
    <row r="6" spans="1:9" ht="13.5" x14ac:dyDescent="0.2">
      <c r="A6" s="339">
        <v>4</v>
      </c>
      <c r="B6" s="110" t="str">
        <f>Ввід!G37</f>
        <v>Без ручки-профілю</v>
      </c>
      <c r="C6" s="110">
        <f t="shared" si="0"/>
        <v>0</v>
      </c>
      <c r="D6" s="110" t="e">
        <f>VLOOKUP(H6,'Варианты ручек'!A:C,3,FALSE())</f>
        <v>#N/A</v>
      </c>
      <c r="E6" s="110">
        <f>Ввід!H37</f>
        <v>0</v>
      </c>
      <c r="F6" s="110">
        <f>IF(E6=1,Ввід!C37*Ввід!D37*0.001,(IF(E6=2,Ввід!B37*Ввід!D37*0.001,(IF(E6=3,Ввід!C37*Ввід!D37*0.001,(IF(E6=4,Ввід!B37*Ввід!D37*0.001,'для подсчета ручки'!J6)))))))</f>
        <v>0</v>
      </c>
      <c r="G6" s="354" t="e">
        <f t="shared" si="1"/>
        <v>#N/A</v>
      </c>
      <c r="H6" s="110" t="str">
        <f>IFERROR(VLOOKUP(B6,'Варианты ручек'!$A$2:$D$7,1,0)," ")</f>
        <v xml:space="preserve"> </v>
      </c>
      <c r="I6" s="110"/>
    </row>
    <row r="7" spans="1:9" ht="13.5" x14ac:dyDescent="0.2">
      <c r="A7" s="339">
        <v>5</v>
      </c>
      <c r="B7" s="110" t="str">
        <f>Ввід!G38</f>
        <v>Без ручки-профілю</v>
      </c>
      <c r="C7" s="110">
        <f t="shared" si="0"/>
        <v>0</v>
      </c>
      <c r="D7" s="110" t="e">
        <f>VLOOKUP(H7,'Варианты ручек'!A:C,3,FALSE())</f>
        <v>#N/A</v>
      </c>
      <c r="E7" s="110">
        <f>Ввід!H38</f>
        <v>0</v>
      </c>
      <c r="F7" s="110">
        <f>IF(E7=1,Ввід!C38*Ввід!D38*0.001,(IF(E7=2,Ввід!B38*Ввід!D38*0.001,(IF(E7=3,Ввід!C38*Ввід!D38*0.001,(IF(E7=4,Ввід!B38*Ввід!D38*0.001,'для подсчета ручки'!J7)))))))</f>
        <v>0</v>
      </c>
      <c r="G7" s="354" t="e">
        <f t="shared" si="1"/>
        <v>#N/A</v>
      </c>
      <c r="H7" s="110" t="str">
        <f>IFERROR(VLOOKUP(B7,'Варианты ручек'!$A$2:$D$7,1,0)," ")</f>
        <v xml:space="preserve"> </v>
      </c>
      <c r="I7" s="110"/>
    </row>
    <row r="8" spans="1:9" ht="13.5" x14ac:dyDescent="0.2">
      <c r="A8" s="339">
        <v>6</v>
      </c>
      <c r="B8" s="110" t="str">
        <f>Ввід!G39</f>
        <v>Без ручки-профілю</v>
      </c>
      <c r="C8" s="110">
        <f t="shared" si="0"/>
        <v>0</v>
      </c>
      <c r="D8" s="110" t="e">
        <f>VLOOKUP(H8,'Варианты ручек'!A:C,3,FALSE())</f>
        <v>#N/A</v>
      </c>
      <c r="E8" s="110">
        <f>Ввід!H39</f>
        <v>0</v>
      </c>
      <c r="F8" s="110">
        <f>IF(E8=1,Ввід!C39*Ввід!D39*0.001,(IF(E8=2,Ввід!B39*Ввід!D39*0.001,(IF(E8=3,Ввід!C39*Ввід!D39*0.001,(IF(E8=4,Ввід!B39*Ввід!D39*0.001,'для подсчета ручки'!J8)))))))</f>
        <v>0</v>
      </c>
      <c r="G8" s="354" t="e">
        <f t="shared" si="1"/>
        <v>#N/A</v>
      </c>
      <c r="H8" s="110" t="str">
        <f>IFERROR(VLOOKUP(B8,'Варианты ручек'!$A$2:$D$7,1,0)," ")</f>
        <v xml:space="preserve"> </v>
      </c>
      <c r="I8" s="110"/>
    </row>
    <row r="9" spans="1:9" ht="13.5" x14ac:dyDescent="0.2">
      <c r="A9" s="339">
        <v>7</v>
      </c>
      <c r="B9" s="110" t="str">
        <f>Ввід!G40</f>
        <v>Без ручки-профілю</v>
      </c>
      <c r="C9" s="110">
        <f t="shared" si="0"/>
        <v>0</v>
      </c>
      <c r="D9" s="110" t="e">
        <f>VLOOKUP(H9,'Варианты ручек'!A:C,3,FALSE())</f>
        <v>#N/A</v>
      </c>
      <c r="E9" s="110">
        <f>Ввід!H40</f>
        <v>0</v>
      </c>
      <c r="F9" s="110">
        <f>IF(E9=1,Ввід!C40*Ввід!D40*0.001,(IF(E9=2,Ввід!B40*Ввід!D40*0.001,(IF(E9=3,Ввід!C40*Ввід!D40*0.001,(IF(E9=4,Ввід!B40*Ввід!D40*0.001,'для подсчета ручки'!J9)))))))</f>
        <v>0</v>
      </c>
      <c r="G9" s="354" t="e">
        <f t="shared" si="1"/>
        <v>#N/A</v>
      </c>
      <c r="H9" s="110" t="str">
        <f>IFERROR(VLOOKUP(B9,'Варианты ручек'!$A$2:$D$7,1,0)," ")</f>
        <v xml:space="preserve"> </v>
      </c>
      <c r="I9" s="110"/>
    </row>
    <row r="10" spans="1:9" ht="13.5" x14ac:dyDescent="0.2">
      <c r="A10" s="339">
        <v>8</v>
      </c>
      <c r="B10" s="110" t="str">
        <f>Ввід!G41</f>
        <v>Без ручки-профілю</v>
      </c>
      <c r="C10" s="110">
        <f t="shared" si="0"/>
        <v>0</v>
      </c>
      <c r="D10" s="110" t="e">
        <f>VLOOKUP(H10,'Варианты ручек'!A:C,3,FALSE())</f>
        <v>#N/A</v>
      </c>
      <c r="E10" s="110">
        <f>Ввід!H41</f>
        <v>0</v>
      </c>
      <c r="F10" s="110">
        <f>IF(E10=1,Ввід!C41*Ввід!D41*0.001,(IF(E10=2,Ввід!B41*Ввід!D41*0.001,(IF(E10=3,Ввід!C41*Ввід!D41*0.001,(IF(E10=4,Ввід!B41*Ввід!D41*0.001,'для подсчета ручки'!J10)))))))</f>
        <v>0</v>
      </c>
      <c r="G10" s="354" t="e">
        <f t="shared" si="1"/>
        <v>#N/A</v>
      </c>
      <c r="H10" s="110" t="str">
        <f>IFERROR(VLOOKUP(B10,'Варианты ручек'!$A$2:$D$7,1,0)," ")</f>
        <v xml:space="preserve"> </v>
      </c>
      <c r="I10" s="110"/>
    </row>
    <row r="11" spans="1:9" ht="13.5" x14ac:dyDescent="0.2">
      <c r="A11" s="339">
        <v>9</v>
      </c>
      <c r="B11" s="110" t="str">
        <f>Ввід!G42</f>
        <v>Без ручки-профілю</v>
      </c>
      <c r="C11" s="110">
        <f t="shared" si="0"/>
        <v>0</v>
      </c>
      <c r="D11" s="110" t="e">
        <f>VLOOKUP(H11,'Варианты ручек'!A:C,3,FALSE())</f>
        <v>#N/A</v>
      </c>
      <c r="E11" s="110">
        <f>Ввід!H42</f>
        <v>0</v>
      </c>
      <c r="F11" s="110">
        <f>IF(E11=1,Ввід!C42*Ввід!D42*0.001,(IF(E11=2,Ввід!B42*Ввід!D42*0.001,(IF(E11=3,Ввід!C42*Ввід!D42*0.001,(IF(E11=4,Ввід!B42*Ввід!D42*0.001,'для подсчета ручки'!J11)))))))</f>
        <v>0</v>
      </c>
      <c r="G11" s="354" t="e">
        <f t="shared" si="1"/>
        <v>#N/A</v>
      </c>
      <c r="H11" s="110" t="str">
        <f>IFERROR(VLOOKUP(B11,'Варианты ручек'!$A$2:$D$7,1,0)," ")</f>
        <v xml:space="preserve"> </v>
      </c>
      <c r="I11" s="110"/>
    </row>
    <row r="12" spans="1:9" ht="13.5" x14ac:dyDescent="0.2">
      <c r="A12" s="339">
        <v>10</v>
      </c>
      <c r="B12" s="110" t="str">
        <f>Ввід!G43</f>
        <v>Без ручки-профілю</v>
      </c>
      <c r="C12" s="110">
        <f t="shared" si="0"/>
        <v>0</v>
      </c>
      <c r="D12" s="110" t="e">
        <f>VLOOKUP(H12,'Варианты ручек'!A:C,3,FALSE())</f>
        <v>#N/A</v>
      </c>
      <c r="E12" s="110">
        <f>Ввід!H43</f>
        <v>0</v>
      </c>
      <c r="F12" s="110">
        <f>IF(E12=1,Ввід!C43*Ввід!D43*0.001,(IF(E12=2,Ввід!B43*Ввід!D43*0.001,(IF(E12=3,Ввід!C43*Ввід!D43*0.001,(IF(E12=4,Ввід!B43*Ввід!D43*0.001,'для подсчета ручки'!J12)))))))</f>
        <v>0</v>
      </c>
      <c r="G12" s="354" t="e">
        <f t="shared" si="1"/>
        <v>#N/A</v>
      </c>
      <c r="H12" s="110" t="str">
        <f>IFERROR(VLOOKUP(B12,'Варианты ручек'!$A$2:$D$7,1,0)," ")</f>
        <v xml:space="preserve"> </v>
      </c>
      <c r="I12" s="110"/>
    </row>
    <row r="13" spans="1:9" ht="13.5" x14ac:dyDescent="0.2">
      <c r="A13" s="339">
        <v>11</v>
      </c>
      <c r="B13" s="110" t="str">
        <f>Ввід!G44</f>
        <v>Без ручки-профілю</v>
      </c>
      <c r="C13" s="110">
        <f t="shared" si="0"/>
        <v>0</v>
      </c>
      <c r="D13" s="110" t="e">
        <f>VLOOKUP(H13,'Варианты ручек'!A:C,3,FALSE())</f>
        <v>#N/A</v>
      </c>
      <c r="E13" s="110">
        <f>Ввід!H44</f>
        <v>0</v>
      </c>
      <c r="F13" s="110">
        <f>IF(E13=1,Ввід!C44*Ввід!D44*0.001,(IF(E13=2,Ввід!B44*Ввід!D44*0.001,(IF(E13=3,Ввід!C44*Ввід!D44*0.001,(IF(E13=4,Ввід!B44*Ввід!D44*0.001,'для подсчета ручки'!J13)))))))</f>
        <v>0</v>
      </c>
      <c r="G13" s="354" t="e">
        <f t="shared" si="1"/>
        <v>#N/A</v>
      </c>
      <c r="H13" s="110" t="str">
        <f>IFERROR(VLOOKUP(B13,'Варианты ручек'!$A$2:$D$7,1,0)," ")</f>
        <v xml:space="preserve"> </v>
      </c>
      <c r="I13" s="110"/>
    </row>
    <row r="14" spans="1:9" ht="13.5" x14ac:dyDescent="0.2">
      <c r="A14" s="339">
        <v>12</v>
      </c>
      <c r="B14" s="110" t="str">
        <f>Ввід!G45</f>
        <v>Без ручки-профілю</v>
      </c>
      <c r="C14" s="110">
        <f t="shared" si="0"/>
        <v>0</v>
      </c>
      <c r="D14" s="110" t="e">
        <f>VLOOKUP(H14,'Варианты ручек'!A:C,3,FALSE())</f>
        <v>#N/A</v>
      </c>
      <c r="E14" s="110">
        <f>Ввід!H45</f>
        <v>0</v>
      </c>
      <c r="F14" s="110">
        <f>IF(E14=1,Ввід!C45*Ввід!D45*0.001,(IF(E14=2,Ввід!B45*Ввід!D45*0.001,(IF(E14=3,Ввід!C45*Ввід!D45*0.001,(IF(E14=4,Ввід!B45*Ввід!D45*0.001,'для подсчета ручки'!J14)))))))</f>
        <v>0</v>
      </c>
      <c r="G14" s="354" t="e">
        <f t="shared" si="1"/>
        <v>#N/A</v>
      </c>
      <c r="H14" s="110" t="str">
        <f>IFERROR(VLOOKUP(B14,'Варианты ручек'!$A$2:$D$7,1,0)," ")</f>
        <v xml:space="preserve"> </v>
      </c>
      <c r="I14" s="110"/>
    </row>
    <row r="15" spans="1:9" ht="13.5" x14ac:dyDescent="0.2">
      <c r="A15" s="339">
        <v>13</v>
      </c>
      <c r="B15" s="110" t="str">
        <f>Ввід!G46</f>
        <v>Без ручки-профілю</v>
      </c>
      <c r="C15" s="110">
        <f t="shared" si="0"/>
        <v>0</v>
      </c>
      <c r="D15" s="110" t="e">
        <f>VLOOKUP(H15,'Варианты ручек'!A:C,3,FALSE())</f>
        <v>#N/A</v>
      </c>
      <c r="E15" s="110">
        <f>Ввід!H46</f>
        <v>0</v>
      </c>
      <c r="F15" s="110">
        <f>IF(E15=1,Ввід!C46*Ввід!D46*0.001,(IF(E15=2,Ввід!B46*Ввід!D46*0.001,(IF(E15=3,Ввід!C46*Ввід!D46*0.001,(IF(E15=4,Ввід!B46*Ввід!D46*0.001,'для подсчета ручки'!J15)))))))</f>
        <v>0</v>
      </c>
      <c r="G15" s="354" t="e">
        <f t="shared" si="1"/>
        <v>#N/A</v>
      </c>
      <c r="H15" s="110" t="str">
        <f>IFERROR(VLOOKUP(B15,'Варианты ручек'!$A$2:$D$7,1,0)," ")</f>
        <v xml:space="preserve"> </v>
      </c>
      <c r="I15" s="110"/>
    </row>
    <row r="16" spans="1:9" ht="13.5" x14ac:dyDescent="0.2">
      <c r="A16" s="339">
        <v>14</v>
      </c>
      <c r="B16" s="110" t="str">
        <f>Ввід!G47</f>
        <v>Без ручки-профілю</v>
      </c>
      <c r="C16" s="110">
        <f t="shared" si="0"/>
        <v>0</v>
      </c>
      <c r="D16" s="110" t="e">
        <f>VLOOKUP(H16,'Варианты ручек'!A:C,3,FALSE())</f>
        <v>#N/A</v>
      </c>
      <c r="E16" s="110">
        <f>Ввід!H47</f>
        <v>0</v>
      </c>
      <c r="F16" s="110">
        <f>IF(E16=1,Ввід!C47*Ввід!D47*0.001,(IF(E16=2,Ввід!B47*Ввід!D47*0.001,(IF(E16=3,Ввід!C47*Ввід!D47*0.001,(IF(E16=4,Ввід!B47*Ввід!D47*0.001,'для подсчета ручки'!J16)))))))</f>
        <v>0</v>
      </c>
      <c r="G16" s="354" t="e">
        <f t="shared" si="1"/>
        <v>#N/A</v>
      </c>
      <c r="H16" s="110" t="str">
        <f>IFERROR(VLOOKUP(B16,'Варианты ручек'!$A$2:$D$7,1,0)," ")</f>
        <v xml:space="preserve"> </v>
      </c>
      <c r="I16" s="110"/>
    </row>
    <row r="17" spans="1:9" ht="13.5" x14ac:dyDescent="0.2">
      <c r="A17" s="339">
        <v>15</v>
      </c>
      <c r="B17" s="110" t="str">
        <f>Ввід!G48</f>
        <v>Без ручки-профілю</v>
      </c>
      <c r="C17" s="110">
        <f t="shared" si="0"/>
        <v>0</v>
      </c>
      <c r="D17" s="110" t="e">
        <f>VLOOKUP(H17,'Варианты ручек'!A:C,3,FALSE())</f>
        <v>#N/A</v>
      </c>
      <c r="E17" s="110">
        <f>Ввід!H48</f>
        <v>0</v>
      </c>
      <c r="F17" s="110">
        <f>IF(E17=1,Ввід!C48*Ввід!D48*0.001,(IF(E17=2,Ввід!B48*Ввід!D48*0.001,(IF(E17=3,Ввід!C48*Ввід!D48*0.001,(IF(E17=4,Ввід!B48*Ввід!D48*0.001,'для подсчета ручки'!J17)))))))</f>
        <v>0</v>
      </c>
      <c r="G17" s="354" t="e">
        <f t="shared" si="1"/>
        <v>#N/A</v>
      </c>
      <c r="H17" s="110" t="str">
        <f>IFERROR(VLOOKUP(B17,'Варианты ручек'!$A$2:$D$7,1,0)," ")</f>
        <v xml:space="preserve"> </v>
      </c>
      <c r="I17" s="110"/>
    </row>
    <row r="18" spans="1:9" ht="13.5" x14ac:dyDescent="0.2">
      <c r="A18" s="339">
        <v>16</v>
      </c>
      <c r="B18" s="110" t="str">
        <f>Ввід!G49</f>
        <v>Без ручки-профілю</v>
      </c>
      <c r="C18" s="110">
        <f t="shared" si="0"/>
        <v>0</v>
      </c>
      <c r="D18" s="110" t="e">
        <f>VLOOKUP(H18,'Варианты ручек'!A:C,3,FALSE())</f>
        <v>#N/A</v>
      </c>
      <c r="E18" s="110">
        <f>Ввід!H49</f>
        <v>0</v>
      </c>
      <c r="F18" s="110">
        <f>IF(E18=1,Ввід!C49*Ввід!D49*0.001,(IF(E18=2,Ввід!B49*Ввід!D49*0.001,(IF(E18=3,Ввід!C49*Ввід!D49*0.001,(IF(E18=4,Ввід!B49*Ввід!D49*0.001,'для подсчета ручки'!J18)))))))</f>
        <v>0</v>
      </c>
      <c r="G18" s="354" t="e">
        <f t="shared" si="1"/>
        <v>#N/A</v>
      </c>
      <c r="H18" s="110" t="str">
        <f>IFERROR(VLOOKUP(B18,'Варианты ручек'!$A$2:$D$7,1,0)," ")</f>
        <v xml:space="preserve"> </v>
      </c>
      <c r="I18" s="110"/>
    </row>
    <row r="19" spans="1:9" ht="13.5" x14ac:dyDescent="0.2">
      <c r="A19" s="339">
        <v>17</v>
      </c>
      <c r="B19" s="110" t="str">
        <f>Ввід!G50</f>
        <v>Без ручки-профілю</v>
      </c>
      <c r="C19" s="110">
        <f t="shared" si="0"/>
        <v>0</v>
      </c>
      <c r="D19" s="110" t="e">
        <f>VLOOKUP(H19,'Варианты ручек'!A:C,3,FALSE())</f>
        <v>#N/A</v>
      </c>
      <c r="E19" s="110">
        <f>Ввід!H50</f>
        <v>0</v>
      </c>
      <c r="F19" s="110">
        <f>IF(E19=1,Ввід!C50*Ввід!D50*0.001,(IF(E19=2,Ввід!B50*Ввід!D50*0.001,(IF(E19=3,Ввід!C50*Ввід!D50*0.001,(IF(E19=4,Ввід!B50*Ввід!D50*0.001,'для подсчета ручки'!J19)))))))</f>
        <v>0</v>
      </c>
      <c r="G19" s="354" t="e">
        <f t="shared" si="1"/>
        <v>#N/A</v>
      </c>
      <c r="H19" s="110" t="str">
        <f>IFERROR(VLOOKUP(B19,'Варианты ручек'!$A$2:$D$7,1,0)," ")</f>
        <v xml:space="preserve"> </v>
      </c>
      <c r="I19" s="110"/>
    </row>
    <row r="20" spans="1:9" ht="13.5" x14ac:dyDescent="0.2">
      <c r="A20" s="339">
        <v>18</v>
      </c>
      <c r="B20" s="110" t="str">
        <f>Ввід!G51</f>
        <v>Без ручки-профілю</v>
      </c>
      <c r="C20" s="110">
        <f t="shared" si="0"/>
        <v>0</v>
      </c>
      <c r="D20" s="110" t="e">
        <f>VLOOKUP(H20,'Варианты ручек'!A:C,3,FALSE())</f>
        <v>#N/A</v>
      </c>
      <c r="E20" s="110">
        <f>Ввід!H51</f>
        <v>0</v>
      </c>
      <c r="F20" s="110">
        <f>IF(E20=1,Ввід!C51*Ввід!D51*0.001,(IF(E20=2,Ввід!B51*Ввід!D51*0.001,(IF(E20=3,Ввід!C51*Ввід!D51*0.001,(IF(E20=4,Ввід!B51*Ввід!D51*0.001,'для подсчета ручки'!J20)))))))</f>
        <v>0</v>
      </c>
      <c r="G20" s="354" t="e">
        <f t="shared" si="1"/>
        <v>#N/A</v>
      </c>
      <c r="H20" s="110" t="str">
        <f>IFERROR(VLOOKUP(B20,'Варианты ручек'!$A$2:$D$7,1,0)," ")</f>
        <v xml:space="preserve"> </v>
      </c>
      <c r="I20" s="110"/>
    </row>
    <row r="21" spans="1:9" ht="13.5" x14ac:dyDescent="0.2">
      <c r="A21" s="339">
        <v>19</v>
      </c>
      <c r="B21" s="110" t="str">
        <f>Ввід!G52</f>
        <v>Без ручки-профілю</v>
      </c>
      <c r="C21" s="110">
        <f t="shared" si="0"/>
        <v>0</v>
      </c>
      <c r="D21" s="110" t="e">
        <f>VLOOKUP(H21,'Варианты ручек'!A:C,3,FALSE())</f>
        <v>#N/A</v>
      </c>
      <c r="E21" s="110">
        <f>Ввід!H52</f>
        <v>0</v>
      </c>
      <c r="F21" s="110">
        <f>IF(E21=1,Ввід!C52*Ввід!D52*0.001,(IF(E21=2,Ввід!B52*Ввід!D52*0.001,(IF(E21=3,Ввід!C52*Ввід!D52*0.001,(IF(E21=4,Ввід!B52*Ввід!D52*0.001,'для подсчета ручки'!J21)))))))</f>
        <v>0</v>
      </c>
      <c r="G21" s="354" t="e">
        <f t="shared" si="1"/>
        <v>#N/A</v>
      </c>
      <c r="H21" s="110" t="str">
        <f>IFERROR(VLOOKUP(B21,'Варианты ручек'!$A$2:$D$7,1,0)," ")</f>
        <v xml:space="preserve"> </v>
      </c>
      <c r="I21" s="110"/>
    </row>
    <row r="22" spans="1:9" ht="13.5" x14ac:dyDescent="0.2">
      <c r="A22" s="339">
        <v>20</v>
      </c>
      <c r="B22" s="110" t="str">
        <f>Ввід!G53</f>
        <v>Без ручки-профілю</v>
      </c>
      <c r="C22" s="110">
        <f t="shared" si="0"/>
        <v>0</v>
      </c>
      <c r="D22" s="110" t="e">
        <f>VLOOKUP(H22,'Варианты ручек'!A:C,3,FALSE())</f>
        <v>#N/A</v>
      </c>
      <c r="E22" s="110">
        <f>Ввід!H53</f>
        <v>0</v>
      </c>
      <c r="F22" s="110">
        <f>IF(E22=1,Ввід!C53*Ввід!D53*0.001,(IF(E22=2,Ввід!B53*Ввід!D53*0.001,(IF(E22=3,Ввід!C53*Ввід!D53*0.001,(IF(E22=4,Ввід!B53*Ввід!D53*0.001,'для подсчета ручки'!J22)))))))</f>
        <v>0</v>
      </c>
      <c r="G22" s="354" t="e">
        <f t="shared" si="1"/>
        <v>#N/A</v>
      </c>
      <c r="H22" s="110" t="str">
        <f>IFERROR(VLOOKUP(B22,'Варианты ручек'!$A$2:$D$7,1,0)," ")</f>
        <v xml:space="preserve"> </v>
      </c>
      <c r="I22" s="110"/>
    </row>
    <row r="23" spans="1:9" ht="13.5" x14ac:dyDescent="0.2">
      <c r="A23" s="339">
        <v>21</v>
      </c>
      <c r="B23" s="110" t="str">
        <f>Ввід!G54</f>
        <v>Без ручки-профілю</v>
      </c>
      <c r="C23" s="110">
        <f t="shared" si="0"/>
        <v>0</v>
      </c>
      <c r="D23" s="110" t="e">
        <f>VLOOKUP(H23,'Варианты ручек'!A:C,3,FALSE())</f>
        <v>#N/A</v>
      </c>
      <c r="E23" s="110">
        <f>Ввід!H54</f>
        <v>0</v>
      </c>
      <c r="F23" s="110">
        <f>IF(E23=1,Ввід!C54*Ввід!D54*0.001,(IF(E23=2,Ввід!B54*Ввід!D54*0.001,(IF(E23=3,Ввід!C54*Ввід!D54*0.001,(IF(E23=4,Ввід!B54*Ввід!D54*0.001,'для подсчета ручки'!J23)))))))</f>
        <v>0</v>
      </c>
      <c r="G23" s="354" t="e">
        <f t="shared" si="1"/>
        <v>#N/A</v>
      </c>
      <c r="H23" s="110" t="str">
        <f>IFERROR(VLOOKUP(B23,'Варианты ручек'!$A$2:$D$7,1,0)," ")</f>
        <v xml:space="preserve"> </v>
      </c>
      <c r="I23" s="110"/>
    </row>
    <row r="24" spans="1:9" ht="13.5" x14ac:dyDescent="0.2">
      <c r="A24" s="339">
        <v>22</v>
      </c>
      <c r="B24" s="110" t="str">
        <f>Ввід!G55</f>
        <v>Без ручки-профілю</v>
      </c>
      <c r="C24" s="110">
        <f t="shared" si="0"/>
        <v>0</v>
      </c>
      <c r="D24" s="110" t="e">
        <f>VLOOKUP(H24,'Варианты ручек'!A:C,3,FALSE())</f>
        <v>#N/A</v>
      </c>
      <c r="E24" s="110">
        <f>Ввід!H55</f>
        <v>0</v>
      </c>
      <c r="F24" s="110">
        <f>IF(E24=1,Ввід!C55*Ввід!D55*0.001,(IF(E24=2,Ввід!B55*Ввід!D55*0.001,(IF(E24=3,Ввід!C55*Ввід!D55*0.001,(IF(E24=4,Ввід!B55*Ввід!D55*0.001,'для подсчета ручки'!J24)))))))</f>
        <v>0</v>
      </c>
      <c r="G24" s="354" t="e">
        <f t="shared" si="1"/>
        <v>#N/A</v>
      </c>
      <c r="H24" s="110" t="str">
        <f>IFERROR(VLOOKUP(B24,'Варианты ручек'!$A$2:$D$7,1,0)," ")</f>
        <v xml:space="preserve"> </v>
      </c>
      <c r="I24" s="110"/>
    </row>
    <row r="25" spans="1:9" ht="13.5" x14ac:dyDescent="0.2">
      <c r="A25" s="339">
        <v>23</v>
      </c>
      <c r="B25" s="110" t="str">
        <f>Ввід!G56</f>
        <v>Без ручки-профілю</v>
      </c>
      <c r="C25" s="110">
        <f t="shared" si="0"/>
        <v>0</v>
      </c>
      <c r="D25" s="110" t="e">
        <f>VLOOKUP(H25,'Варианты ручек'!A:C,3,FALSE())</f>
        <v>#N/A</v>
      </c>
      <c r="E25" s="110">
        <f>Ввід!H56</f>
        <v>0</v>
      </c>
      <c r="F25" s="110">
        <f>IF(E25=1,Ввід!C56*Ввід!D56*0.001,(IF(E25=2,Ввід!B56*Ввід!D56*0.001,(IF(E25=3,Ввід!C56*Ввід!D56*0.001,(IF(E25=4,Ввід!B56*Ввід!D56*0.001,'для подсчета ручки'!J25)))))))</f>
        <v>0</v>
      </c>
      <c r="G25" s="354" t="e">
        <f t="shared" si="1"/>
        <v>#N/A</v>
      </c>
      <c r="H25" s="110" t="str">
        <f>IFERROR(VLOOKUP(B25,'Варианты ручек'!$A$2:$D$7,1,0)," ")</f>
        <v xml:space="preserve"> </v>
      </c>
      <c r="I25" s="110"/>
    </row>
    <row r="26" spans="1:9" ht="13.5" x14ac:dyDescent="0.2">
      <c r="A26" s="339">
        <v>24</v>
      </c>
      <c r="B26" s="110" t="str">
        <f>Ввід!G57</f>
        <v>Без ручки-профілю</v>
      </c>
      <c r="C26" s="110">
        <f t="shared" si="0"/>
        <v>0</v>
      </c>
      <c r="D26" s="110" t="e">
        <f>VLOOKUP(H26,'Варианты ручек'!A:C,3,FALSE())</f>
        <v>#N/A</v>
      </c>
      <c r="E26" s="110">
        <f>Ввід!H57</f>
        <v>0</v>
      </c>
      <c r="F26" s="110">
        <f>IF(E26=1,Ввід!C57*Ввід!D57*0.001,(IF(E26=2,Ввід!B57*Ввід!D57*0.001,(IF(E26=3,Ввід!C57*Ввід!D57*0.001,(IF(E26=4,Ввід!B57*Ввід!D57*0.001,'для подсчета ручки'!J26)))))))</f>
        <v>0</v>
      </c>
      <c r="G26" s="354" t="e">
        <f t="shared" si="1"/>
        <v>#N/A</v>
      </c>
      <c r="H26" s="110" t="str">
        <f>IFERROR(VLOOKUP(B26,'Варианты ручек'!$A$2:$D$7,1,0)," ")</f>
        <v xml:space="preserve"> </v>
      </c>
      <c r="I26" s="110"/>
    </row>
    <row r="27" spans="1:9" ht="13.5" x14ac:dyDescent="0.2">
      <c r="A27" s="339">
        <v>25</v>
      </c>
      <c r="B27" s="110" t="str">
        <f>Ввід!G58</f>
        <v>Без ручки-профілю</v>
      </c>
      <c r="C27" s="110">
        <f t="shared" si="0"/>
        <v>0</v>
      </c>
      <c r="D27" s="110" t="e">
        <f>VLOOKUP(H27,'Варианты ручек'!A:C,3,FALSE())</f>
        <v>#N/A</v>
      </c>
      <c r="E27" s="110">
        <f>Ввід!H58</f>
        <v>0</v>
      </c>
      <c r="F27" s="110">
        <f>IF(E27=1,Ввід!C58*Ввід!D58*0.001,(IF(E27=2,Ввід!B58*Ввід!D58*0.001,(IF(E27=3,Ввід!C58*Ввід!D58*0.001,(IF(E27=4,Ввід!B58*Ввід!D58*0.001,'для подсчета ручки'!J27)))))))</f>
        <v>0</v>
      </c>
      <c r="G27" s="354" t="e">
        <f t="shared" si="1"/>
        <v>#N/A</v>
      </c>
      <c r="H27" s="110" t="str">
        <f>IFERROR(VLOOKUP(B27,'Варианты ручек'!$A$2:$D$7,1,0)," ")</f>
        <v xml:space="preserve"> </v>
      </c>
      <c r="I27" s="110"/>
    </row>
    <row r="28" spans="1:9" ht="13.5" x14ac:dyDescent="0.2">
      <c r="A28" s="339">
        <v>26</v>
      </c>
      <c r="B28" s="110" t="str">
        <f>Ввід!G59</f>
        <v>Без ручки-профілю</v>
      </c>
      <c r="C28" s="110">
        <f t="shared" si="0"/>
        <v>0</v>
      </c>
      <c r="D28" s="110" t="e">
        <f>VLOOKUP(H28,'Варианты ручек'!A:C,3,FALSE())</f>
        <v>#N/A</v>
      </c>
      <c r="E28" s="110">
        <f>Ввід!H59</f>
        <v>0</v>
      </c>
      <c r="F28" s="110">
        <f>IF(E28=1,Ввід!C59*Ввід!D59*0.001,(IF(E28=2,Ввід!B59*Ввід!D59*0.001,(IF(E28=3,Ввід!C59*Ввід!D59*0.001,(IF(E28=4,Ввід!B59*Ввід!D59*0.001,'для подсчета ручки'!J28)))))))</f>
        <v>0</v>
      </c>
      <c r="G28" s="354" t="e">
        <f t="shared" si="1"/>
        <v>#N/A</v>
      </c>
      <c r="H28" s="110" t="str">
        <f>IFERROR(VLOOKUP(B28,'Варианты ручек'!$A$2:$D$7,1,0)," ")</f>
        <v xml:space="preserve"> </v>
      </c>
      <c r="I28" s="110"/>
    </row>
    <row r="29" spans="1:9" ht="13.5" x14ac:dyDescent="0.2">
      <c r="A29" s="339">
        <v>27</v>
      </c>
      <c r="B29" s="110" t="str">
        <f>Ввід!G60</f>
        <v>Без ручки-профілю</v>
      </c>
      <c r="C29" s="110">
        <f t="shared" si="0"/>
        <v>0</v>
      </c>
      <c r="D29" s="110" t="e">
        <f>VLOOKUP(H29,'Варианты ручек'!A:C,3,FALSE())</f>
        <v>#N/A</v>
      </c>
      <c r="E29" s="110">
        <f>Ввід!H60</f>
        <v>0</v>
      </c>
      <c r="F29" s="110">
        <f>IF(E29=1,Ввід!C60*Ввід!D60*0.001,(IF(E29=2,Ввід!B60*Ввід!D60*0.001,(IF(E29=3,Ввід!C60*Ввід!D60*0.001,(IF(E29=4,Ввід!B60*Ввід!D60*0.001,'для подсчета ручки'!J29)))))))</f>
        <v>0</v>
      </c>
      <c r="G29" s="354" t="e">
        <f t="shared" si="1"/>
        <v>#N/A</v>
      </c>
      <c r="H29" s="110" t="str">
        <f>IFERROR(VLOOKUP(B29,'Варианты ручек'!$A$2:$D$7,1,0)," ")</f>
        <v xml:space="preserve"> </v>
      </c>
      <c r="I29" s="110"/>
    </row>
    <row r="30" spans="1:9" ht="13.5" x14ac:dyDescent="0.2">
      <c r="A30" s="339">
        <v>28</v>
      </c>
      <c r="B30" s="110" t="str">
        <f>Ввід!G61</f>
        <v>Без ручки-профілю</v>
      </c>
      <c r="C30" s="110">
        <f t="shared" si="0"/>
        <v>0</v>
      </c>
      <c r="D30" s="110" t="e">
        <f>VLOOKUP(H30,'Варианты ручек'!A:C,3,FALSE())</f>
        <v>#N/A</v>
      </c>
      <c r="E30" s="110">
        <f>Ввід!H61</f>
        <v>0</v>
      </c>
      <c r="F30" s="110">
        <f>IF(E30=1,Ввід!C61*Ввід!D61*0.001,(IF(E30=2,Ввід!B61*Ввід!D61*0.001,(IF(E30=3,Ввід!C61*Ввід!D61*0.001,(IF(E30=4,Ввід!B61*Ввід!D61*0.001,'для подсчета ручки'!J30)))))))</f>
        <v>0</v>
      </c>
      <c r="G30" s="354" t="e">
        <f t="shared" si="1"/>
        <v>#N/A</v>
      </c>
      <c r="H30" s="110" t="str">
        <f>IFERROR(VLOOKUP(B30,'Варианты ручек'!$A$2:$D$7,1,0)," ")</f>
        <v xml:space="preserve"> </v>
      </c>
      <c r="I30" s="110"/>
    </row>
    <row r="31" spans="1:9" ht="13.5" x14ac:dyDescent="0.2">
      <c r="A31" s="339">
        <v>29</v>
      </c>
      <c r="B31" s="110" t="str">
        <f>Ввід!G62</f>
        <v>Без ручки-профілю</v>
      </c>
      <c r="C31" s="110">
        <f t="shared" si="0"/>
        <v>0</v>
      </c>
      <c r="D31" s="110" t="e">
        <f>VLOOKUP(H31,'Варианты ручек'!A:C,3,FALSE())</f>
        <v>#N/A</v>
      </c>
      <c r="E31" s="110">
        <f>Ввід!H62</f>
        <v>0</v>
      </c>
      <c r="F31" s="110">
        <f>IF(E31=1,Ввід!C62*Ввід!D62*0.001,(IF(E31=2,Ввід!B62*Ввід!D62*0.001,(IF(E31=3,Ввід!C62*Ввід!D62*0.001,(IF(E31=4,Ввід!B62*Ввід!D62*0.001,'для подсчета ручки'!J31)))))))</f>
        <v>0</v>
      </c>
      <c r="G31" s="354" t="e">
        <f t="shared" si="1"/>
        <v>#N/A</v>
      </c>
      <c r="H31" s="110" t="str">
        <f>IFERROR(VLOOKUP(B31,'Варианты ручек'!$A$2:$D$7,1,0)," ")</f>
        <v xml:space="preserve"> </v>
      </c>
      <c r="I31" s="110"/>
    </row>
    <row r="32" spans="1:9" ht="13.5" x14ac:dyDescent="0.2">
      <c r="A32" s="339">
        <v>30</v>
      </c>
      <c r="B32" s="110" t="str">
        <f>Ввід!G63</f>
        <v>Без ручки-профілю</v>
      </c>
      <c r="C32" s="110">
        <f t="shared" si="0"/>
        <v>0</v>
      </c>
      <c r="D32" s="110" t="e">
        <f>VLOOKUP(H32,'Варианты ручек'!A:C,3,FALSE())</f>
        <v>#N/A</v>
      </c>
      <c r="E32" s="110">
        <f>Ввід!H63</f>
        <v>0</v>
      </c>
      <c r="F32" s="110">
        <f>IF(E32=1,Ввід!C63*Ввід!D63*0.001,(IF(E32=2,Ввід!B63*Ввід!D63*0.001,(IF(E32=3,Ввід!C63*Ввід!D63*0.001,(IF(E32=4,Ввід!B63*Ввід!D63*0.001,'для подсчета ручки'!J32)))))))</f>
        <v>0</v>
      </c>
      <c r="G32" s="354" t="e">
        <f t="shared" si="1"/>
        <v>#N/A</v>
      </c>
      <c r="H32" s="110" t="str">
        <f>IFERROR(VLOOKUP(B32,'Варианты ручек'!$A$2:$D$7,1,0)," ")</f>
        <v xml:space="preserve"> </v>
      </c>
      <c r="I32" s="110"/>
    </row>
    <row r="33" spans="1:9" ht="13.5" x14ac:dyDescent="0.2">
      <c r="A33" s="339">
        <v>31</v>
      </c>
      <c r="B33" s="110" t="str">
        <f>Ввід!G64</f>
        <v>Без ручки-профілю</v>
      </c>
      <c r="C33" s="110">
        <f t="shared" si="0"/>
        <v>0</v>
      </c>
      <c r="D33" s="110" t="e">
        <f>VLOOKUP(H33,'Варианты ручек'!A:C,3,FALSE())</f>
        <v>#N/A</v>
      </c>
      <c r="E33" s="110">
        <f>Ввід!H64</f>
        <v>0</v>
      </c>
      <c r="F33" s="110">
        <f>IF(E33=1,Ввід!C64*Ввід!D64*0.001,(IF(E33=2,Ввід!B64*Ввід!D64*0.001,(IF(E33=3,Ввід!C64*Ввід!D64*0.001,(IF(E33=4,Ввід!B64*Ввід!D64*0.001,'для подсчета ручки'!J33)))))))</f>
        <v>0</v>
      </c>
      <c r="G33" s="354" t="e">
        <f t="shared" si="1"/>
        <v>#N/A</v>
      </c>
      <c r="H33" s="110" t="str">
        <f>IFERROR(VLOOKUP(B33,'Варианты ручек'!$A$2:$D$7,1,0)," ")</f>
        <v xml:space="preserve"> </v>
      </c>
      <c r="I33" s="110"/>
    </row>
    <row r="34" spans="1:9" ht="13.5" x14ac:dyDescent="0.2">
      <c r="A34" s="339">
        <v>32</v>
      </c>
      <c r="B34" s="110" t="str">
        <f>Ввід!G65</f>
        <v>Без ручки-профілю</v>
      </c>
      <c r="C34" s="110">
        <f t="shared" si="0"/>
        <v>0</v>
      </c>
      <c r="D34" s="110" t="e">
        <f>VLOOKUP(H34,'Варианты ручек'!A:C,3,FALSE())</f>
        <v>#N/A</v>
      </c>
      <c r="E34" s="110">
        <f>Ввід!H65</f>
        <v>0</v>
      </c>
      <c r="F34" s="110">
        <f>IF(E34=1,Ввід!C65*Ввід!D65*0.001,(IF(E34=2,Ввід!B65*Ввід!D65*0.001,(IF(E34=3,Ввід!C65*Ввід!D65*0.001,(IF(E34=4,Ввід!B65*Ввід!D65*0.001,'для подсчета ручки'!J34)))))))</f>
        <v>0</v>
      </c>
      <c r="G34" s="354" t="e">
        <f t="shared" si="1"/>
        <v>#N/A</v>
      </c>
      <c r="H34" s="110" t="str">
        <f>IFERROR(VLOOKUP(B34,'Варианты ручек'!$A$2:$D$7,1,0)," ")</f>
        <v xml:space="preserve"> </v>
      </c>
      <c r="I34" s="110"/>
    </row>
    <row r="35" spans="1:9" ht="13.5" x14ac:dyDescent="0.2">
      <c r="A35" s="339">
        <v>33</v>
      </c>
      <c r="B35" s="110" t="str">
        <f>Ввід!G66</f>
        <v>Без ручки-профілю</v>
      </c>
      <c r="C35" s="110">
        <f t="shared" ref="C35:C66" si="2">I35</f>
        <v>0</v>
      </c>
      <c r="D35" s="110" t="e">
        <f>VLOOKUP(H35,'Варианты ручек'!A:C,3,FALSE())</f>
        <v>#N/A</v>
      </c>
      <c r="E35" s="110">
        <f>Ввід!H66</f>
        <v>0</v>
      </c>
      <c r="F35" s="110">
        <f>IF(E35=1,Ввід!C66*Ввід!D66*0.001,(IF(E35=2,Ввід!B66*Ввід!D66*0.001,(IF(E35=3,Ввід!C66*Ввід!D66*0.001,(IF(E35=4,Ввід!B66*Ввід!D66*0.001,'для подсчета ручки'!J35)))))))</f>
        <v>0</v>
      </c>
      <c r="G35" s="354" t="e">
        <f t="shared" ref="G35:G66" si="3">IF(D35=0,0,F35*D35)</f>
        <v>#N/A</v>
      </c>
      <c r="H35" s="110" t="str">
        <f>IFERROR(VLOOKUP(B35,'Варианты ручек'!$A$2:$D$7,1,0)," ")</f>
        <v xml:space="preserve"> </v>
      </c>
      <c r="I35" s="110"/>
    </row>
    <row r="36" spans="1:9" ht="13.5" x14ac:dyDescent="0.2">
      <c r="A36" s="339">
        <v>34</v>
      </c>
      <c r="B36" s="110" t="str">
        <f>Ввід!G67</f>
        <v>Без ручки-профілю</v>
      </c>
      <c r="C36" s="110">
        <f t="shared" si="2"/>
        <v>0</v>
      </c>
      <c r="D36" s="110" t="e">
        <f>VLOOKUP(H36,'Варианты ручек'!A:C,3,FALSE())</f>
        <v>#N/A</v>
      </c>
      <c r="E36" s="110">
        <f>Ввід!H67</f>
        <v>0</v>
      </c>
      <c r="F36" s="110">
        <f>IF(E36=1,Ввід!C67*Ввід!D67*0.001,(IF(E36=2,Ввід!B67*Ввід!D67*0.001,(IF(E36=3,Ввід!C67*Ввід!D67*0.001,(IF(E36=4,Ввід!B67*Ввід!D67*0.001,'для подсчета ручки'!J36)))))))</f>
        <v>0</v>
      </c>
      <c r="G36" s="354" t="e">
        <f t="shared" si="3"/>
        <v>#N/A</v>
      </c>
      <c r="H36" s="110" t="str">
        <f>IFERROR(VLOOKUP(B36,'Варианты ручек'!$A$2:$D$7,1,0)," ")</f>
        <v xml:space="preserve"> </v>
      </c>
      <c r="I36" s="110"/>
    </row>
    <row r="37" spans="1:9" ht="13.5" x14ac:dyDescent="0.2">
      <c r="A37" s="339">
        <v>35</v>
      </c>
      <c r="B37" s="110" t="str">
        <f>Ввід!G68</f>
        <v>Без ручки-профілю</v>
      </c>
      <c r="C37" s="110">
        <f t="shared" si="2"/>
        <v>0</v>
      </c>
      <c r="D37" s="110" t="e">
        <f>VLOOKUP(H37,'Варианты ручек'!A:C,3,FALSE())</f>
        <v>#N/A</v>
      </c>
      <c r="E37" s="110">
        <f>Ввід!H68</f>
        <v>0</v>
      </c>
      <c r="F37" s="110">
        <f>IF(E37=1,Ввід!C68*Ввід!D68*0.001,(IF(E37=2,Ввід!B68*Ввід!D68*0.001,(IF(E37=3,Ввід!C68*Ввід!D68*0.001,(IF(E37=4,Ввід!B68*Ввід!D68*0.001,'для подсчета ручки'!J37)))))))</f>
        <v>0</v>
      </c>
      <c r="G37" s="354" t="e">
        <f t="shared" si="3"/>
        <v>#N/A</v>
      </c>
      <c r="H37" s="110" t="str">
        <f>IFERROR(VLOOKUP(B37,'Варианты ручек'!$A$2:$D$7,1,0)," ")</f>
        <v xml:space="preserve"> </v>
      </c>
      <c r="I37" s="110"/>
    </row>
    <row r="38" spans="1:9" ht="13.5" x14ac:dyDescent="0.2">
      <c r="A38" s="339">
        <v>36</v>
      </c>
      <c r="B38" s="110" t="str">
        <f>Ввід!G69</f>
        <v>Без ручки-профілю</v>
      </c>
      <c r="C38" s="110">
        <f t="shared" si="2"/>
        <v>0</v>
      </c>
      <c r="D38" s="110" t="e">
        <f>VLOOKUP(H38,'Варианты ручек'!A:C,3,FALSE())</f>
        <v>#N/A</v>
      </c>
      <c r="E38" s="110">
        <f>Ввід!H69</f>
        <v>0</v>
      </c>
      <c r="F38" s="110">
        <f>IF(E38=1,Ввід!C69*Ввід!D69*0.001,(IF(E38=2,Ввід!B69*Ввід!D69*0.001,(IF(E38=3,Ввід!C69*Ввід!D69*0.001,(IF(E38=4,Ввід!B69*Ввід!D69*0.001,'для подсчета ручки'!J38)))))))</f>
        <v>0</v>
      </c>
      <c r="G38" s="354" t="e">
        <f t="shared" si="3"/>
        <v>#N/A</v>
      </c>
      <c r="H38" s="110" t="str">
        <f>IFERROR(VLOOKUP(B38,'Варианты ручек'!$A$2:$D$7,1,0)," ")</f>
        <v xml:space="preserve"> </v>
      </c>
      <c r="I38" s="110"/>
    </row>
    <row r="39" spans="1:9" ht="13.5" x14ac:dyDescent="0.2">
      <c r="A39" s="339">
        <v>37</v>
      </c>
      <c r="B39" s="110" t="str">
        <f>Ввід!G70</f>
        <v>Без ручки-профілю</v>
      </c>
      <c r="C39" s="110">
        <f t="shared" si="2"/>
        <v>0</v>
      </c>
      <c r="D39" s="110" t="e">
        <f>VLOOKUP(H39,'Варианты ручек'!A:C,3,FALSE())</f>
        <v>#N/A</v>
      </c>
      <c r="E39" s="110">
        <f>Ввід!H70</f>
        <v>0</v>
      </c>
      <c r="F39" s="110">
        <f>IF(E39=1,Ввід!C70*Ввід!D70*0.001,(IF(E39=2,Ввід!B70*Ввід!D70*0.001,(IF(E39=3,Ввід!C70*Ввід!D70*0.001,(IF(E39=4,Ввід!B70*Ввід!D70*0.001,'для подсчета ручки'!J39)))))))</f>
        <v>0</v>
      </c>
      <c r="G39" s="354" t="e">
        <f t="shared" si="3"/>
        <v>#N/A</v>
      </c>
      <c r="H39" s="110" t="str">
        <f>IFERROR(VLOOKUP(B39,'Варианты ручек'!$A$2:$D$7,1,0)," ")</f>
        <v xml:space="preserve"> </v>
      </c>
      <c r="I39" s="110"/>
    </row>
    <row r="40" spans="1:9" ht="13.5" x14ac:dyDescent="0.2">
      <c r="A40" s="339">
        <v>38</v>
      </c>
      <c r="B40" s="110" t="str">
        <f>Ввід!G71</f>
        <v>Без ручки-профілю</v>
      </c>
      <c r="C40" s="110">
        <f t="shared" si="2"/>
        <v>0</v>
      </c>
      <c r="D40" s="110" t="e">
        <f>VLOOKUP(H40,'Варианты ручек'!A:C,3,FALSE())</f>
        <v>#N/A</v>
      </c>
      <c r="E40" s="110">
        <f>Ввід!H71</f>
        <v>0</v>
      </c>
      <c r="F40" s="110">
        <f>IF(E40=1,Ввід!C71*Ввід!D71*0.001,(IF(E40=2,Ввід!B71*Ввід!D71*0.001,(IF(E40=3,Ввід!C71*Ввід!D71*0.001,(IF(E40=4,Ввід!B71*Ввід!D71*0.001,'для подсчета ручки'!J40)))))))</f>
        <v>0</v>
      </c>
      <c r="G40" s="354" t="e">
        <f t="shared" si="3"/>
        <v>#N/A</v>
      </c>
      <c r="H40" s="110" t="str">
        <f>IFERROR(VLOOKUP(B40,'Варианты ручек'!$A$2:$D$7,1,0)," ")</f>
        <v xml:space="preserve"> </v>
      </c>
      <c r="I40" s="110"/>
    </row>
    <row r="41" spans="1:9" ht="13.5" x14ac:dyDescent="0.2">
      <c r="A41" s="339">
        <v>39</v>
      </c>
      <c r="B41" s="110" t="str">
        <f>Ввід!G72</f>
        <v>Без ручки-профілю</v>
      </c>
      <c r="C41" s="110">
        <f t="shared" si="2"/>
        <v>0</v>
      </c>
      <c r="D41" s="110" t="e">
        <f>VLOOKUP(H41,'Варианты ручек'!A:C,3,FALSE())</f>
        <v>#N/A</v>
      </c>
      <c r="E41" s="110">
        <f>Ввід!H72</f>
        <v>0</v>
      </c>
      <c r="F41" s="110">
        <f>IF(E41=1,Ввід!C72*Ввід!D72*0.001,(IF(E41=2,Ввід!B72*Ввід!D72*0.001,(IF(E41=3,Ввід!C72*Ввід!D72*0.001,(IF(E41=4,Ввід!B72*Ввід!D72*0.001,'для подсчета ручки'!J41)))))))</f>
        <v>0</v>
      </c>
      <c r="G41" s="354" t="e">
        <f t="shared" si="3"/>
        <v>#N/A</v>
      </c>
      <c r="H41" s="110" t="str">
        <f>IFERROR(VLOOKUP(B41,'Варианты ручек'!$A$2:$D$7,1,0)," ")</f>
        <v xml:space="preserve"> </v>
      </c>
      <c r="I41" s="110"/>
    </row>
    <row r="42" spans="1:9" ht="13.5" x14ac:dyDescent="0.2">
      <c r="A42" s="339">
        <v>40</v>
      </c>
      <c r="B42" s="110" t="str">
        <f>Ввід!G73</f>
        <v>Без ручки-профілю</v>
      </c>
      <c r="C42" s="110">
        <f t="shared" si="2"/>
        <v>0</v>
      </c>
      <c r="D42" s="110" t="e">
        <f>VLOOKUP(H42,'Варианты ручек'!A:C,3,FALSE())</f>
        <v>#N/A</v>
      </c>
      <c r="E42" s="110">
        <f>Ввід!H73</f>
        <v>0</v>
      </c>
      <c r="F42" s="110">
        <f>IF(E42=1,Ввід!C73*Ввід!D73*0.001,(IF(E42=2,Ввід!B73*Ввід!D73*0.001,(IF(E42=3,Ввід!C73*Ввід!D73*0.001,(IF(E42=4,Ввід!B73*Ввід!D73*0.001,'для подсчета ручки'!J42)))))))</f>
        <v>0</v>
      </c>
      <c r="G42" s="354" t="e">
        <f t="shared" si="3"/>
        <v>#N/A</v>
      </c>
      <c r="H42" s="110" t="str">
        <f>IFERROR(VLOOKUP(B42,'Варианты ручек'!$A$2:$D$7,1,0)," ")</f>
        <v xml:space="preserve"> </v>
      </c>
      <c r="I42" s="110"/>
    </row>
    <row r="43" spans="1:9" ht="13.5" x14ac:dyDescent="0.2">
      <c r="A43" s="339">
        <v>41</v>
      </c>
      <c r="B43" s="110" t="str">
        <f>Ввід!G74</f>
        <v>Без ручки-профілю</v>
      </c>
      <c r="C43" s="110">
        <f t="shared" si="2"/>
        <v>0</v>
      </c>
      <c r="D43" s="110" t="e">
        <f>VLOOKUP(H43,'Варианты ручек'!A:C,3,FALSE())</f>
        <v>#N/A</v>
      </c>
      <c r="E43" s="110">
        <f>Ввід!H74</f>
        <v>0</v>
      </c>
      <c r="F43" s="110">
        <f>IF(E43=1,Ввід!C74*Ввід!D74*0.001,(IF(E43=2,Ввід!B74*Ввід!D74*0.001,(IF(E43=3,Ввід!C74*Ввід!D74*0.001,(IF(E43=4,Ввід!B74*Ввід!D74*0.001,'для подсчета ручки'!J43)))))))</f>
        <v>0</v>
      </c>
      <c r="G43" s="354" t="e">
        <f t="shared" si="3"/>
        <v>#N/A</v>
      </c>
      <c r="H43" s="110" t="str">
        <f>IFERROR(VLOOKUP(B43,'Варианты ручек'!$A$2:$D$7,1,0)," ")</f>
        <v xml:space="preserve"> </v>
      </c>
      <c r="I43" s="110"/>
    </row>
    <row r="44" spans="1:9" ht="13.5" x14ac:dyDescent="0.2">
      <c r="A44" s="339">
        <v>42</v>
      </c>
      <c r="B44" s="110" t="str">
        <f>Ввід!G75</f>
        <v>Без ручки-профілю</v>
      </c>
      <c r="C44" s="110">
        <f t="shared" si="2"/>
        <v>0</v>
      </c>
      <c r="D44" s="110" t="e">
        <f>VLOOKUP(H44,'Варианты ручек'!A:C,3,FALSE())</f>
        <v>#N/A</v>
      </c>
      <c r="E44" s="110">
        <f>Ввід!H75</f>
        <v>0</v>
      </c>
      <c r="F44" s="110">
        <f>IF(E44=1,Ввід!C75*Ввід!D75*0.001,(IF(E44=2,Ввід!B75*Ввід!D75*0.001,(IF(E44=3,Ввід!C75*Ввід!D75*0.001,(IF(E44=4,Ввід!B75*Ввід!D75*0.001,'для подсчета ручки'!J44)))))))</f>
        <v>0</v>
      </c>
      <c r="G44" s="354" t="e">
        <f t="shared" si="3"/>
        <v>#N/A</v>
      </c>
      <c r="H44" s="110" t="str">
        <f>IFERROR(VLOOKUP(B44,'Варианты ручек'!$A$2:$D$7,1,0)," ")</f>
        <v xml:space="preserve"> </v>
      </c>
      <c r="I44" s="110"/>
    </row>
    <row r="45" spans="1:9" ht="13.5" x14ac:dyDescent="0.2">
      <c r="A45" s="339">
        <v>43</v>
      </c>
      <c r="B45" s="110" t="str">
        <f>Ввід!G76</f>
        <v>Без ручки-профілю</v>
      </c>
      <c r="C45" s="110">
        <f t="shared" si="2"/>
        <v>0</v>
      </c>
      <c r="D45" s="110" t="e">
        <f>VLOOKUP(H45,'Варианты ручек'!A:C,3,FALSE())</f>
        <v>#N/A</v>
      </c>
      <c r="E45" s="110">
        <f>Ввід!H76</f>
        <v>0</v>
      </c>
      <c r="F45" s="110">
        <f>IF(E45=1,Ввід!C76*Ввід!D76*0.001,(IF(E45=2,Ввід!B76*Ввід!D76*0.001,(IF(E45=3,Ввід!C76*Ввід!D76*0.001,(IF(E45=4,Ввід!B76*Ввід!D76*0.001,'для подсчета ручки'!J45)))))))</f>
        <v>0</v>
      </c>
      <c r="G45" s="354" t="e">
        <f t="shared" si="3"/>
        <v>#N/A</v>
      </c>
      <c r="H45" s="110" t="str">
        <f>IFERROR(VLOOKUP(B45,'Варианты ручек'!$A$2:$D$7,1,0)," ")</f>
        <v xml:space="preserve"> </v>
      </c>
      <c r="I45" s="110"/>
    </row>
    <row r="46" spans="1:9" ht="13.5" x14ac:dyDescent="0.2">
      <c r="A46" s="339">
        <v>44</v>
      </c>
      <c r="B46" s="110" t="str">
        <f>Ввід!G77</f>
        <v>Без ручки-профілю</v>
      </c>
      <c r="C46" s="110">
        <f t="shared" si="2"/>
        <v>0</v>
      </c>
      <c r="D46" s="110" t="e">
        <f>VLOOKUP(H46,'Варианты ручек'!A:C,3,FALSE())</f>
        <v>#N/A</v>
      </c>
      <c r="E46" s="110">
        <f>Ввід!H77</f>
        <v>0</v>
      </c>
      <c r="F46" s="110">
        <f>IF(E46=1,Ввід!C77*Ввід!D77*0.001,(IF(E46=2,Ввід!B77*Ввід!D77*0.001,(IF(E46=3,Ввід!C77*Ввід!D77*0.001,(IF(E46=4,Ввід!B77*Ввід!D77*0.001,'для подсчета ручки'!J46)))))))</f>
        <v>0</v>
      </c>
      <c r="G46" s="354" t="e">
        <f t="shared" si="3"/>
        <v>#N/A</v>
      </c>
      <c r="H46" s="110" t="str">
        <f>IFERROR(VLOOKUP(B46,'Варианты ручек'!$A$2:$D$7,1,0)," ")</f>
        <v xml:space="preserve"> </v>
      </c>
      <c r="I46" s="110"/>
    </row>
    <row r="47" spans="1:9" ht="13.5" x14ac:dyDescent="0.2">
      <c r="A47" s="339">
        <v>45</v>
      </c>
      <c r="B47" s="110" t="str">
        <f>Ввід!G78</f>
        <v>Без ручки-профілю</v>
      </c>
      <c r="C47" s="110">
        <f t="shared" si="2"/>
        <v>0</v>
      </c>
      <c r="D47" s="110" t="e">
        <f>VLOOKUP(H47,'Варианты ручек'!A:C,3,FALSE())</f>
        <v>#N/A</v>
      </c>
      <c r="E47" s="110">
        <f>Ввід!H78</f>
        <v>0</v>
      </c>
      <c r="F47" s="110">
        <f>IF(E47=1,Ввід!C78*Ввід!D78*0.001,(IF(E47=2,Ввід!B78*Ввід!D78*0.001,(IF(E47=3,Ввід!C78*Ввід!D78*0.001,(IF(E47=4,Ввід!B78*Ввід!D78*0.001,'для подсчета ручки'!J47)))))))</f>
        <v>0</v>
      </c>
      <c r="G47" s="354" t="e">
        <f t="shared" si="3"/>
        <v>#N/A</v>
      </c>
      <c r="H47" s="110" t="str">
        <f>IFERROR(VLOOKUP(B47,'Варианты ручек'!$A$2:$D$7,1,0)," ")</f>
        <v xml:space="preserve"> </v>
      </c>
      <c r="I47" s="110"/>
    </row>
    <row r="48" spans="1:9" ht="13.5" x14ac:dyDescent="0.2">
      <c r="A48" s="339">
        <v>46</v>
      </c>
      <c r="B48" s="110" t="str">
        <f>Ввід!G79</f>
        <v>Без ручки-профілю</v>
      </c>
      <c r="C48" s="110">
        <f t="shared" si="2"/>
        <v>0</v>
      </c>
      <c r="D48" s="110" t="e">
        <f>VLOOKUP(H48,'Варианты ручек'!A:C,3,FALSE())</f>
        <v>#N/A</v>
      </c>
      <c r="E48" s="110">
        <f>Ввід!H79</f>
        <v>0</v>
      </c>
      <c r="F48" s="110">
        <f>IF(E48=1,Ввід!C79*Ввід!D79*0.001,(IF(E48=2,Ввід!B79*Ввід!D79*0.001,(IF(E48=3,Ввід!C79*Ввід!D79*0.001,(IF(E48=4,Ввід!B79*Ввід!D79*0.001,'для подсчета ручки'!J48)))))))</f>
        <v>0</v>
      </c>
      <c r="G48" s="354" t="e">
        <f t="shared" si="3"/>
        <v>#N/A</v>
      </c>
      <c r="H48" s="110" t="str">
        <f>IFERROR(VLOOKUP(B48,'Варианты ручек'!$A$2:$D$7,1,0)," ")</f>
        <v xml:space="preserve"> </v>
      </c>
      <c r="I48" s="110"/>
    </row>
    <row r="49" spans="1:9" ht="13.5" x14ac:dyDescent="0.2">
      <c r="A49" s="339">
        <v>47</v>
      </c>
      <c r="B49" s="110" t="str">
        <f>Ввід!G80</f>
        <v>Без ручки-профілю</v>
      </c>
      <c r="C49" s="110">
        <f t="shared" si="2"/>
        <v>0</v>
      </c>
      <c r="D49" s="110" t="e">
        <f>VLOOKUP(H49,'Варианты ручек'!A:C,3,FALSE())</f>
        <v>#N/A</v>
      </c>
      <c r="E49" s="110">
        <f>Ввід!H80</f>
        <v>0</v>
      </c>
      <c r="F49" s="110">
        <f>IF(E49=1,Ввід!C80*Ввід!D80*0.001,(IF(E49=2,Ввід!B80*Ввід!D80*0.001,(IF(E49=3,Ввід!C80*Ввід!D80*0.001,(IF(E49=4,Ввід!B80*Ввід!D80*0.001,'для подсчета ручки'!J49)))))))</f>
        <v>0</v>
      </c>
      <c r="G49" s="354" t="e">
        <f t="shared" si="3"/>
        <v>#N/A</v>
      </c>
      <c r="H49" s="110" t="str">
        <f>IFERROR(VLOOKUP(B49,'Варианты ручек'!$A$2:$D$7,1,0)," ")</f>
        <v xml:space="preserve"> </v>
      </c>
      <c r="I49" s="110"/>
    </row>
    <row r="50" spans="1:9" ht="13.5" x14ac:dyDescent="0.2">
      <c r="A50" s="339">
        <v>48</v>
      </c>
      <c r="B50" s="110" t="str">
        <f>Ввід!G81</f>
        <v>Без ручки-профілю</v>
      </c>
      <c r="C50" s="110">
        <f t="shared" si="2"/>
        <v>0</v>
      </c>
      <c r="D50" s="110" t="e">
        <f>VLOOKUP(H50,'Варианты ручек'!A:C,3,FALSE())</f>
        <v>#N/A</v>
      </c>
      <c r="E50" s="110">
        <f>Ввід!H81</f>
        <v>0</v>
      </c>
      <c r="F50" s="110">
        <f>IF(E50=1,Ввід!C81*Ввід!D81*0.001,(IF(E50=2,Ввід!B81*Ввід!D81*0.001,(IF(E50=3,Ввід!C81*Ввід!D81*0.001,(IF(E50=4,Ввід!B81*Ввід!D81*0.001,'для подсчета ручки'!J50)))))))</f>
        <v>0</v>
      </c>
      <c r="G50" s="354" t="e">
        <f t="shared" si="3"/>
        <v>#N/A</v>
      </c>
      <c r="H50" s="110" t="str">
        <f>IFERROR(VLOOKUP(B50,'Варианты ручек'!$A$2:$D$7,1,0)," ")</f>
        <v xml:space="preserve"> </v>
      </c>
      <c r="I50" s="110"/>
    </row>
    <row r="51" spans="1:9" ht="13.5" x14ac:dyDescent="0.2">
      <c r="A51" s="339">
        <v>49</v>
      </c>
      <c r="B51" s="110" t="str">
        <f>Ввід!G82</f>
        <v>Без ручки-профілю</v>
      </c>
      <c r="C51" s="110">
        <f t="shared" si="2"/>
        <v>0</v>
      </c>
      <c r="D51" s="110" t="e">
        <f>VLOOKUP(H51,'Варианты ручек'!A:C,3,FALSE())</f>
        <v>#N/A</v>
      </c>
      <c r="E51" s="110">
        <f>Ввід!H82</f>
        <v>0</v>
      </c>
      <c r="F51" s="110">
        <f>IF(E51=1,Ввід!C82*Ввід!D82*0.001,(IF(E51=2,Ввід!B82*Ввід!D82*0.001,(IF(E51=3,Ввід!C82*Ввід!D82*0.001,(IF(E51=4,Ввід!B82*Ввід!D82*0.001,'для подсчета ручки'!J51)))))))</f>
        <v>0</v>
      </c>
      <c r="G51" s="354" t="e">
        <f t="shared" si="3"/>
        <v>#N/A</v>
      </c>
      <c r="H51" s="110" t="str">
        <f>IFERROR(VLOOKUP(B51,'Варианты ручек'!$A$2:$D$7,1,0)," ")</f>
        <v xml:space="preserve"> </v>
      </c>
      <c r="I51" s="110"/>
    </row>
    <row r="52" spans="1:9" ht="13.5" x14ac:dyDescent="0.2">
      <c r="A52" s="339">
        <v>50</v>
      </c>
      <c r="B52" s="110" t="str">
        <f>Ввід!G83</f>
        <v>Без ручки-профілю</v>
      </c>
      <c r="C52" s="110">
        <f t="shared" si="2"/>
        <v>0</v>
      </c>
      <c r="D52" s="110" t="e">
        <f>VLOOKUP(H52,'Варианты ручек'!A:C,3,FALSE())</f>
        <v>#N/A</v>
      </c>
      <c r="E52" s="110">
        <f>Ввід!H83</f>
        <v>0</v>
      </c>
      <c r="F52" s="110">
        <f>IF(E52=1,Ввід!C83*Ввід!D83*0.001,(IF(E52=2,Ввід!B83*Ввід!D83*0.001,(IF(E52=3,Ввід!C83*Ввід!D83*0.001,(IF(E52=4,Ввід!B83*Ввід!D83*0.001,'для подсчета ручки'!J52)))))))</f>
        <v>0</v>
      </c>
      <c r="G52" s="354" t="e">
        <f t="shared" si="3"/>
        <v>#N/A</v>
      </c>
      <c r="H52" s="110" t="str">
        <f>IFERROR(VLOOKUP(B52,'Варианты ручек'!$A$2:$D$7,1,0)," ")</f>
        <v xml:space="preserve"> </v>
      </c>
      <c r="I52" s="110"/>
    </row>
    <row r="53" spans="1:9" ht="13.5" x14ac:dyDescent="0.2">
      <c r="A53" s="339">
        <v>51</v>
      </c>
      <c r="B53" s="110" t="str">
        <f>Ввід!G84</f>
        <v>Без ручки-профілю</v>
      </c>
      <c r="C53" s="110">
        <f t="shared" si="2"/>
        <v>0</v>
      </c>
      <c r="D53" s="110" t="e">
        <f>VLOOKUP(H53,'Варианты ручек'!A:C,3,FALSE())</f>
        <v>#N/A</v>
      </c>
      <c r="E53" s="110">
        <f>Ввід!H84</f>
        <v>0</v>
      </c>
      <c r="F53" s="110">
        <f>IF(E53=1,Ввід!C84*Ввід!D84*0.001,(IF(E53=2,Ввід!B84*Ввід!D84*0.001,(IF(E53=3,Ввід!C84*Ввід!D84*0.001,(IF(E53=4,Ввід!B84*Ввід!D84*0.001,'для подсчета ручки'!J53)))))))</f>
        <v>0</v>
      </c>
      <c r="G53" s="354" t="e">
        <f t="shared" si="3"/>
        <v>#N/A</v>
      </c>
      <c r="H53" s="110" t="str">
        <f>IFERROR(VLOOKUP(B53,'Варианты ручек'!$A$2:$D$7,1,0)," ")</f>
        <v xml:space="preserve"> </v>
      </c>
      <c r="I53" s="110"/>
    </row>
    <row r="54" spans="1:9" ht="13.5" x14ac:dyDescent="0.2">
      <c r="A54" s="339">
        <v>52</v>
      </c>
      <c r="B54" s="110" t="str">
        <f>Ввід!G85</f>
        <v>Без ручки-профілю</v>
      </c>
      <c r="C54" s="110">
        <f t="shared" si="2"/>
        <v>0</v>
      </c>
      <c r="D54" s="110" t="e">
        <f>VLOOKUP(H54,'Варианты ручек'!A:C,3,FALSE())</f>
        <v>#N/A</v>
      </c>
      <c r="E54" s="110">
        <f>Ввід!H85</f>
        <v>0</v>
      </c>
      <c r="F54" s="110">
        <f>IF(E54=1,Ввід!C85*Ввід!D85*0.001,(IF(E54=2,Ввід!B85*Ввід!D85*0.001,(IF(E54=3,Ввід!C85*Ввід!D85*0.001,(IF(E54=4,Ввід!B85*Ввід!D85*0.001,'для подсчета ручки'!J54)))))))</f>
        <v>0</v>
      </c>
      <c r="G54" s="354" t="e">
        <f t="shared" si="3"/>
        <v>#N/A</v>
      </c>
      <c r="H54" s="110" t="str">
        <f>IFERROR(VLOOKUP(B54,'Варианты ручек'!$A$2:$D$7,1,0)," ")</f>
        <v xml:space="preserve"> </v>
      </c>
      <c r="I54" s="110"/>
    </row>
    <row r="55" spans="1:9" ht="13.5" x14ac:dyDescent="0.2">
      <c r="A55" s="339">
        <v>53</v>
      </c>
      <c r="B55" s="110" t="str">
        <f>Ввід!G86</f>
        <v>Без ручки-профілю</v>
      </c>
      <c r="C55" s="110">
        <f t="shared" si="2"/>
        <v>0</v>
      </c>
      <c r="D55" s="110" t="e">
        <f>VLOOKUP(H55,'Варианты ручек'!A:C,3,FALSE())</f>
        <v>#N/A</v>
      </c>
      <c r="E55" s="110">
        <f>Ввід!H86</f>
        <v>0</v>
      </c>
      <c r="F55" s="110">
        <f>IF(E55=1,Ввід!C86*Ввід!D86*0.001,(IF(E55=2,Ввід!B86*Ввід!D86*0.001,(IF(E55=3,Ввід!C86*Ввід!D86*0.001,(IF(E55=4,Ввід!B86*Ввід!D86*0.001,'для подсчета ручки'!J55)))))))</f>
        <v>0</v>
      </c>
      <c r="G55" s="354" t="e">
        <f t="shared" si="3"/>
        <v>#N/A</v>
      </c>
      <c r="H55" s="110" t="str">
        <f>IFERROR(VLOOKUP(B55,'Варианты ручек'!$A$2:$D$7,1,0)," ")</f>
        <v xml:space="preserve"> </v>
      </c>
      <c r="I55" s="110"/>
    </row>
    <row r="56" spans="1:9" ht="13.5" x14ac:dyDescent="0.2">
      <c r="A56" s="339">
        <v>54</v>
      </c>
      <c r="B56" s="110" t="str">
        <f>Ввід!G87</f>
        <v>Без ручки-профілю</v>
      </c>
      <c r="C56" s="110">
        <f t="shared" si="2"/>
        <v>0</v>
      </c>
      <c r="D56" s="110" t="e">
        <f>VLOOKUP(H56,'Варианты ручек'!A:C,3,FALSE())</f>
        <v>#N/A</v>
      </c>
      <c r="E56" s="110">
        <f>Ввід!H87</f>
        <v>0</v>
      </c>
      <c r="F56" s="110">
        <f>IF(E56=1,Ввід!C87*Ввід!D87*0.001,(IF(E56=2,Ввід!B87*Ввід!D87*0.001,(IF(E56=3,Ввід!C87*Ввід!D87*0.001,(IF(E56=4,Ввід!B87*Ввід!D87*0.001,'для подсчета ручки'!J56)))))))</f>
        <v>0</v>
      </c>
      <c r="G56" s="354" t="e">
        <f t="shared" si="3"/>
        <v>#N/A</v>
      </c>
      <c r="H56" s="110" t="str">
        <f>IFERROR(VLOOKUP(B56,'Варианты ручек'!$A$2:$D$7,1,0)," ")</f>
        <v xml:space="preserve"> </v>
      </c>
      <c r="I56" s="110"/>
    </row>
    <row r="57" spans="1:9" ht="13.5" x14ac:dyDescent="0.2">
      <c r="A57" s="339">
        <v>55</v>
      </c>
      <c r="B57" s="110" t="str">
        <f>Ввід!G88</f>
        <v>Без ручки-профілю</v>
      </c>
      <c r="C57" s="110">
        <f t="shared" si="2"/>
        <v>0</v>
      </c>
      <c r="D57" s="110" t="e">
        <f>VLOOKUP(H57,'Варианты ручек'!A:C,3,FALSE())</f>
        <v>#N/A</v>
      </c>
      <c r="E57" s="110">
        <f>Ввід!H88</f>
        <v>0</v>
      </c>
      <c r="F57" s="110">
        <f>IF(E57=1,Ввід!C88*Ввід!D88*0.001,(IF(E57=2,Ввід!B88*Ввід!D88*0.001,(IF(E57=3,Ввід!C88*Ввід!D88*0.001,(IF(E57=4,Ввід!B88*Ввід!D88*0.001,'для подсчета ручки'!J57)))))))</f>
        <v>0</v>
      </c>
      <c r="G57" s="354" t="e">
        <f t="shared" si="3"/>
        <v>#N/A</v>
      </c>
      <c r="H57" s="110" t="str">
        <f>IFERROR(VLOOKUP(B57,'Варианты ручек'!$A$2:$D$7,1,0)," ")</f>
        <v xml:space="preserve"> </v>
      </c>
      <c r="I57" s="110"/>
    </row>
    <row r="58" spans="1:9" ht="13.5" x14ac:dyDescent="0.2">
      <c r="A58" s="339">
        <v>56</v>
      </c>
      <c r="B58" s="110" t="str">
        <f>Ввід!G89</f>
        <v>Без ручки-профілю</v>
      </c>
      <c r="C58" s="110">
        <f t="shared" si="2"/>
        <v>0</v>
      </c>
      <c r="D58" s="110" t="e">
        <f>VLOOKUP(H58,'Варианты ручек'!A:C,3,FALSE())</f>
        <v>#N/A</v>
      </c>
      <c r="E58" s="110">
        <f>Ввід!H89</f>
        <v>0</v>
      </c>
      <c r="F58" s="110">
        <f>IF(E58=1,Ввід!C89*Ввід!D89*0.001,(IF(E58=2,Ввід!B89*Ввід!D89*0.001,(IF(E58=3,Ввід!C89*Ввід!D89*0.001,(IF(E58=4,Ввід!B89*Ввід!D89*0.001,'для подсчета ручки'!J58)))))))</f>
        <v>0</v>
      </c>
      <c r="G58" s="354" t="e">
        <f t="shared" si="3"/>
        <v>#N/A</v>
      </c>
      <c r="H58" s="110" t="str">
        <f>IFERROR(VLOOKUP(B58,'Варианты ручек'!$A$2:$D$7,1,0)," ")</f>
        <v xml:space="preserve"> </v>
      </c>
      <c r="I58" s="110"/>
    </row>
    <row r="59" spans="1:9" ht="13.5" x14ac:dyDescent="0.2">
      <c r="A59" s="339">
        <v>57</v>
      </c>
      <c r="B59" s="110" t="str">
        <f>Ввід!G90</f>
        <v>Без ручки-профілю</v>
      </c>
      <c r="C59" s="110">
        <f t="shared" si="2"/>
        <v>0</v>
      </c>
      <c r="D59" s="110" t="e">
        <f>VLOOKUP(H59,'Варианты ручек'!A:C,3,FALSE())</f>
        <v>#N/A</v>
      </c>
      <c r="E59" s="110">
        <f>Ввід!H90</f>
        <v>0</v>
      </c>
      <c r="F59" s="110">
        <f>IF(E59=1,Ввід!C90*Ввід!D90*0.001,(IF(E59=2,Ввід!B90*Ввід!D90*0.001,(IF(E59=3,Ввід!C90*Ввід!D90*0.001,(IF(E59=4,Ввід!B90*Ввід!D90*0.001,'для подсчета ручки'!J59)))))))</f>
        <v>0</v>
      </c>
      <c r="G59" s="354" t="e">
        <f t="shared" si="3"/>
        <v>#N/A</v>
      </c>
      <c r="H59" s="110" t="str">
        <f>IFERROR(VLOOKUP(B59,'Варианты ручек'!$A$2:$D$7,1,0)," ")</f>
        <v xml:space="preserve"> </v>
      </c>
      <c r="I59" s="110"/>
    </row>
    <row r="60" spans="1:9" ht="13.5" x14ac:dyDescent="0.2">
      <c r="A60" s="339">
        <v>58</v>
      </c>
      <c r="B60" s="110" t="str">
        <f>Ввід!G91</f>
        <v>Без ручки-профілю</v>
      </c>
      <c r="C60" s="110">
        <f t="shared" si="2"/>
        <v>0</v>
      </c>
      <c r="D60" s="110" t="e">
        <f>VLOOKUP(H60,'Варианты ручек'!A:C,3,FALSE())</f>
        <v>#N/A</v>
      </c>
      <c r="E60" s="110">
        <f>Ввід!H91</f>
        <v>0</v>
      </c>
      <c r="F60" s="110">
        <f>IF(E60=1,Ввід!C91*Ввід!D91*0.001,(IF(E60=2,Ввід!B91*Ввід!D91*0.001,(IF(E60=3,Ввід!C91*Ввід!D91*0.001,(IF(E60=4,Ввід!B91*Ввід!D91*0.001,'для подсчета ручки'!J60)))))))</f>
        <v>0</v>
      </c>
      <c r="G60" s="354" t="e">
        <f t="shared" si="3"/>
        <v>#N/A</v>
      </c>
      <c r="H60" s="110" t="str">
        <f>IFERROR(VLOOKUP(B60,'Варианты ручек'!$A$2:$D$7,1,0)," ")</f>
        <v xml:space="preserve"> </v>
      </c>
      <c r="I60" s="110"/>
    </row>
    <row r="61" spans="1:9" ht="13.5" x14ac:dyDescent="0.2">
      <c r="A61" s="339">
        <v>59</v>
      </c>
      <c r="B61" s="110" t="str">
        <f>Ввід!G92</f>
        <v>Без ручки-профілю</v>
      </c>
      <c r="C61" s="110">
        <f t="shared" si="2"/>
        <v>0</v>
      </c>
      <c r="D61" s="110" t="e">
        <f>VLOOKUP(H61,'Варианты ручек'!A:C,3,FALSE())</f>
        <v>#N/A</v>
      </c>
      <c r="E61" s="110">
        <f>Ввід!H92</f>
        <v>0</v>
      </c>
      <c r="F61" s="110">
        <f>IF(E61=1,Ввід!C92*Ввід!D92*0.001,(IF(E61=2,Ввід!B92*Ввід!D92*0.001,(IF(E61=3,Ввід!C92*Ввід!D92*0.001,(IF(E61=4,Ввід!B92*Ввід!D92*0.001,'для подсчета ручки'!J61)))))))</f>
        <v>0</v>
      </c>
      <c r="G61" s="354" t="e">
        <f t="shared" si="3"/>
        <v>#N/A</v>
      </c>
      <c r="H61" s="110" t="str">
        <f>IFERROR(VLOOKUP(B61,'Варианты ручек'!$A$2:$D$7,1,0)," ")</f>
        <v xml:space="preserve"> </v>
      </c>
      <c r="I61" s="110"/>
    </row>
    <row r="62" spans="1:9" ht="13.5" x14ac:dyDescent="0.2">
      <c r="A62" s="339">
        <v>60</v>
      </c>
      <c r="B62" s="110" t="str">
        <f>Ввід!G93</f>
        <v>Без ручки-профілю</v>
      </c>
      <c r="C62" s="110">
        <f t="shared" si="2"/>
        <v>0</v>
      </c>
      <c r="D62" s="110" t="e">
        <f>VLOOKUP(H62,'Варианты ручек'!A:C,3,FALSE())</f>
        <v>#N/A</v>
      </c>
      <c r="E62" s="110">
        <f>Ввід!H93</f>
        <v>0</v>
      </c>
      <c r="F62" s="110">
        <f>IF(E62=1,Ввід!C93*Ввід!D93*0.001,(IF(E62=2,Ввід!B93*Ввід!D93*0.001,(IF(E62=3,Ввід!C93*Ввід!D93*0.001,(IF(E62=4,Ввід!B93*Ввід!D93*0.001,'для подсчета ручки'!J62)))))))</f>
        <v>0</v>
      </c>
      <c r="G62" s="354" t="e">
        <f t="shared" si="3"/>
        <v>#N/A</v>
      </c>
      <c r="H62" s="110" t="str">
        <f>IFERROR(VLOOKUP(B62,'Варианты ручек'!$A$2:$D$7,1,0)," ")</f>
        <v xml:space="preserve"> </v>
      </c>
      <c r="I62" s="110"/>
    </row>
    <row r="63" spans="1:9" ht="13.5" x14ac:dyDescent="0.2">
      <c r="A63" s="339">
        <v>61</v>
      </c>
      <c r="B63" s="110" t="str">
        <f>Ввід!G94</f>
        <v>Без ручки-профілю</v>
      </c>
      <c r="C63" s="110">
        <f t="shared" si="2"/>
        <v>0</v>
      </c>
      <c r="D63" s="110" t="e">
        <f>VLOOKUP(H63,'Варианты ручек'!A:C,3,FALSE())</f>
        <v>#N/A</v>
      </c>
      <c r="E63" s="110">
        <f>Ввід!H94</f>
        <v>0</v>
      </c>
      <c r="F63" s="110">
        <f>IF(E63=1,Ввід!C94*Ввід!D94*0.001,(IF(E63=2,Ввід!B94*Ввід!D94*0.001,(IF(E63=3,Ввід!C94*Ввід!D94*0.001,(IF(E63=4,Ввід!B94*Ввід!D94*0.001,'для подсчета ручки'!J63)))))))</f>
        <v>0</v>
      </c>
      <c r="G63" s="354" t="e">
        <f t="shared" si="3"/>
        <v>#N/A</v>
      </c>
      <c r="H63" s="110" t="str">
        <f>IFERROR(VLOOKUP(B63,'Варианты ручек'!$A$2:$D$7,1,0)," ")</f>
        <v xml:space="preserve"> </v>
      </c>
      <c r="I63" s="110"/>
    </row>
    <row r="64" spans="1:9" ht="13.5" x14ac:dyDescent="0.2">
      <c r="A64" s="339">
        <v>62</v>
      </c>
      <c r="B64" s="110" t="str">
        <f>Ввід!G95</f>
        <v>Без ручки-профілю</v>
      </c>
      <c r="C64" s="110">
        <f t="shared" si="2"/>
        <v>0</v>
      </c>
      <c r="D64" s="110" t="e">
        <f>VLOOKUP(H64,'Варианты ручек'!A:C,3,FALSE())</f>
        <v>#N/A</v>
      </c>
      <c r="E64" s="110">
        <f>Ввід!H95</f>
        <v>0</v>
      </c>
      <c r="F64" s="110">
        <f>IF(E64=1,Ввід!C95*Ввід!D95*0.001,(IF(E64=2,Ввід!B95*Ввід!D95*0.001,(IF(E64=3,Ввід!C95*Ввід!D95*0.001,(IF(E64=4,Ввід!B95*Ввід!D95*0.001,'для подсчета ручки'!J64)))))))</f>
        <v>0</v>
      </c>
      <c r="G64" s="354" t="e">
        <f t="shared" si="3"/>
        <v>#N/A</v>
      </c>
      <c r="H64" s="110" t="str">
        <f>IFERROR(VLOOKUP(B64,'Варианты ручек'!$A$2:$D$7,1,0)," ")</f>
        <v xml:space="preserve"> </v>
      </c>
      <c r="I64" s="110"/>
    </row>
    <row r="65" spans="1:9" ht="13.5" x14ac:dyDescent="0.2">
      <c r="A65" s="339">
        <v>63</v>
      </c>
      <c r="B65" s="110" t="str">
        <f>Ввід!G96</f>
        <v>Без ручки-профілю</v>
      </c>
      <c r="C65" s="110">
        <f t="shared" si="2"/>
        <v>0</v>
      </c>
      <c r="D65" s="110" t="e">
        <f>VLOOKUP(H65,'Варианты ручек'!A:C,3,FALSE())</f>
        <v>#N/A</v>
      </c>
      <c r="E65" s="110">
        <f>Ввід!H96</f>
        <v>0</v>
      </c>
      <c r="F65" s="110">
        <f>IF(E65=1,Ввід!C96*Ввід!D96*0.001,(IF(E65=2,Ввід!B96*Ввід!D96*0.001,(IF(E65=3,Ввід!C96*Ввід!D96*0.001,(IF(E65=4,Ввід!B96*Ввід!D96*0.001,'для подсчета ручки'!J65)))))))</f>
        <v>0</v>
      </c>
      <c r="G65" s="354" t="e">
        <f t="shared" si="3"/>
        <v>#N/A</v>
      </c>
      <c r="H65" s="110" t="str">
        <f>IFERROR(VLOOKUP(B65,'Варианты ручек'!$A$2:$D$7,1,0)," ")</f>
        <v xml:space="preserve"> </v>
      </c>
      <c r="I65" s="110"/>
    </row>
    <row r="66" spans="1:9" ht="13.5" x14ac:dyDescent="0.2">
      <c r="A66" s="339">
        <v>64</v>
      </c>
      <c r="B66" s="110" t="str">
        <f>Ввід!G97</f>
        <v>Без ручки-профілю</v>
      </c>
      <c r="C66" s="110">
        <f t="shared" si="2"/>
        <v>0</v>
      </c>
      <c r="D66" s="110" t="e">
        <f>VLOOKUP(H66,'Варианты ручек'!A:C,3,FALSE())</f>
        <v>#N/A</v>
      </c>
      <c r="E66" s="110">
        <f>Ввід!H97</f>
        <v>0</v>
      </c>
      <c r="F66" s="110">
        <f>IF(E66=1,Ввід!C97*Ввід!D97*0.001,(IF(E66=2,Ввід!B97*Ввід!D97*0.001,(IF(E66=3,Ввід!C97*Ввід!D97*0.001,(IF(E66=4,Ввід!B97*Ввід!D97*0.001,'для подсчета ручки'!J66)))))))</f>
        <v>0</v>
      </c>
      <c r="G66" s="354" t="e">
        <f t="shared" si="3"/>
        <v>#N/A</v>
      </c>
      <c r="H66" s="110" t="str">
        <f>IFERROR(VLOOKUP(B66,'Варианты ручек'!$A$2:$D$7,1,0)," ")</f>
        <v xml:space="preserve"> </v>
      </c>
      <c r="I66" s="110"/>
    </row>
    <row r="67" spans="1:9" ht="13.5" x14ac:dyDescent="0.2">
      <c r="A67" s="339">
        <v>65</v>
      </c>
      <c r="B67" s="110" t="str">
        <f>Ввід!G98</f>
        <v>Без ручки-профілю</v>
      </c>
      <c r="C67" s="110">
        <f t="shared" ref="C67:C102" si="4">I67</f>
        <v>0</v>
      </c>
      <c r="D67" s="110" t="e">
        <f>VLOOKUP(H67,'Варианты ручек'!A:C,3,FALSE())</f>
        <v>#N/A</v>
      </c>
      <c r="E67" s="110">
        <f>Ввід!H98</f>
        <v>0</v>
      </c>
      <c r="F67" s="110">
        <f>IF(E67=1,Ввід!C98*Ввід!D98*0.001,(IF(E67=2,Ввід!B98*Ввід!D98*0.001,(IF(E67=3,Ввід!C98*Ввід!D98*0.001,(IF(E67=4,Ввід!B98*Ввід!D98*0.001,'для подсчета ручки'!J67)))))))</f>
        <v>0</v>
      </c>
      <c r="G67" s="354" t="e">
        <f t="shared" ref="G67:G98" si="5">IF(D67=0,0,F67*D67)</f>
        <v>#N/A</v>
      </c>
      <c r="H67" s="110" t="str">
        <f>IFERROR(VLOOKUP(B67,'Варианты ручек'!$A$2:$D$7,1,0)," ")</f>
        <v xml:space="preserve"> </v>
      </c>
      <c r="I67" s="110"/>
    </row>
    <row r="68" spans="1:9" ht="13.5" x14ac:dyDescent="0.2">
      <c r="A68" s="339">
        <v>66</v>
      </c>
      <c r="B68" s="110" t="str">
        <f>Ввід!G99</f>
        <v>Без ручки-профілю</v>
      </c>
      <c r="C68" s="110">
        <f t="shared" si="4"/>
        <v>0</v>
      </c>
      <c r="D68" s="110" t="e">
        <f>VLOOKUP(H68,'Варианты ручек'!A:C,3,FALSE())</f>
        <v>#N/A</v>
      </c>
      <c r="E68" s="110">
        <f>Ввід!H99</f>
        <v>0</v>
      </c>
      <c r="F68" s="110">
        <f>IF(E68=1,Ввід!C99*Ввід!D99*0.001,(IF(E68=2,Ввід!B99*Ввід!D99*0.001,(IF(E68=3,Ввід!C99*Ввід!D99*0.001,(IF(E68=4,Ввід!B99*Ввід!D99*0.001,'для подсчета ручки'!J68)))))))</f>
        <v>0</v>
      </c>
      <c r="G68" s="354" t="e">
        <f t="shared" si="5"/>
        <v>#N/A</v>
      </c>
      <c r="H68" s="110" t="str">
        <f>IFERROR(VLOOKUP(B68,'Варианты ручек'!$A$2:$D$7,1,0)," ")</f>
        <v xml:space="preserve"> </v>
      </c>
      <c r="I68" s="110"/>
    </row>
    <row r="69" spans="1:9" ht="13.5" x14ac:dyDescent="0.2">
      <c r="A69" s="339">
        <v>67</v>
      </c>
      <c r="B69" s="110" t="str">
        <f>Ввід!G100</f>
        <v>Без ручки-профілю</v>
      </c>
      <c r="C69" s="110">
        <f t="shared" si="4"/>
        <v>0</v>
      </c>
      <c r="D69" s="110" t="e">
        <f>VLOOKUP(H69,'Варианты ручек'!A:C,3,FALSE())</f>
        <v>#N/A</v>
      </c>
      <c r="E69" s="110">
        <f>Ввід!H100</f>
        <v>0</v>
      </c>
      <c r="F69" s="110">
        <f>IF(E69=1,Ввід!C100*Ввід!D100*0.001,(IF(E69=2,Ввід!B100*Ввід!D100*0.001,(IF(E69=3,Ввід!C100*Ввід!D100*0.001,(IF(E69=4,Ввід!B100*Ввід!D100*0.001,'для подсчета ручки'!J69)))))))</f>
        <v>0</v>
      </c>
      <c r="G69" s="354" t="e">
        <f t="shared" si="5"/>
        <v>#N/A</v>
      </c>
      <c r="H69" s="110" t="str">
        <f>IFERROR(VLOOKUP(B69,'Варианты ручек'!$A$2:$D$7,1,0)," ")</f>
        <v xml:space="preserve"> </v>
      </c>
      <c r="I69" s="110"/>
    </row>
    <row r="70" spans="1:9" ht="13.5" x14ac:dyDescent="0.2">
      <c r="A70" s="339">
        <v>68</v>
      </c>
      <c r="B70" s="110" t="str">
        <f>Ввід!G101</f>
        <v>Без ручки-профілю</v>
      </c>
      <c r="C70" s="110">
        <f t="shared" si="4"/>
        <v>0</v>
      </c>
      <c r="D70" s="110" t="e">
        <f>VLOOKUP(H70,'Варианты ручек'!A:C,3,FALSE())</f>
        <v>#N/A</v>
      </c>
      <c r="E70" s="110">
        <f>Ввід!H101</f>
        <v>0</v>
      </c>
      <c r="F70" s="110">
        <f>IF(E70=1,Ввід!C101*Ввід!D101*0.001,(IF(E70=2,Ввід!B101*Ввід!D101*0.001,(IF(E70=3,Ввід!C101*Ввід!D101*0.001,(IF(E70=4,Ввід!B101*Ввід!D101*0.001,'для подсчета ручки'!J70)))))))</f>
        <v>0</v>
      </c>
      <c r="G70" s="354" t="e">
        <f t="shared" si="5"/>
        <v>#N/A</v>
      </c>
      <c r="H70" s="110" t="str">
        <f>IFERROR(VLOOKUP(B70,'Варианты ручек'!$A$2:$D$7,1,0)," ")</f>
        <v xml:space="preserve"> </v>
      </c>
      <c r="I70" s="110"/>
    </row>
    <row r="71" spans="1:9" ht="13.5" x14ac:dyDescent="0.2">
      <c r="A71" s="339">
        <v>69</v>
      </c>
      <c r="B71" s="110" t="str">
        <f>Ввід!G102</f>
        <v>Без ручки-профілю</v>
      </c>
      <c r="C71" s="110">
        <f t="shared" si="4"/>
        <v>0</v>
      </c>
      <c r="D71" s="110" t="e">
        <f>VLOOKUP(H71,'Варианты ручек'!A:C,3,FALSE())</f>
        <v>#N/A</v>
      </c>
      <c r="E71" s="110">
        <f>Ввід!H102</f>
        <v>0</v>
      </c>
      <c r="F71" s="110">
        <f>IF(E71=1,Ввід!C102*Ввід!D102*0.001,(IF(E71=2,Ввід!B102*Ввід!D102*0.001,(IF(E71=3,Ввід!C102*Ввід!D102*0.001,(IF(E71=4,Ввід!B102*Ввід!D102*0.001,'для подсчета ручки'!J71)))))))</f>
        <v>0</v>
      </c>
      <c r="G71" s="354" t="e">
        <f t="shared" si="5"/>
        <v>#N/A</v>
      </c>
      <c r="H71" s="110" t="str">
        <f>IFERROR(VLOOKUP(B71,'Варианты ручек'!$A$2:$D$7,1,0)," ")</f>
        <v xml:space="preserve"> </v>
      </c>
      <c r="I71" s="110"/>
    </row>
    <row r="72" spans="1:9" ht="13.5" x14ac:dyDescent="0.2">
      <c r="A72" s="339">
        <v>70</v>
      </c>
      <c r="B72" s="110" t="str">
        <f>Ввід!G103</f>
        <v>Без ручки-профілю</v>
      </c>
      <c r="C72" s="110">
        <f t="shared" si="4"/>
        <v>0</v>
      </c>
      <c r="D72" s="110" t="e">
        <f>VLOOKUP(H72,'Варианты ручек'!A:C,3,FALSE())</f>
        <v>#N/A</v>
      </c>
      <c r="E72" s="110">
        <f>Ввід!H103</f>
        <v>0</v>
      </c>
      <c r="F72" s="110">
        <f>IF(E72=1,Ввід!C103*Ввід!D103*0.001,(IF(E72=2,Ввід!B103*Ввід!D103*0.001,(IF(E72=3,Ввід!C103*Ввід!D103*0.001,(IF(E72=4,Ввід!B103*Ввід!D103*0.001,'для подсчета ручки'!J72)))))))</f>
        <v>0</v>
      </c>
      <c r="G72" s="354" t="e">
        <f t="shared" si="5"/>
        <v>#N/A</v>
      </c>
      <c r="H72" s="110" t="str">
        <f>IFERROR(VLOOKUP(B72,'Варианты ручек'!$A$2:$D$7,1,0)," ")</f>
        <v xml:space="preserve"> </v>
      </c>
      <c r="I72" s="110"/>
    </row>
    <row r="73" spans="1:9" ht="13.5" x14ac:dyDescent="0.2">
      <c r="A73" s="339">
        <v>71</v>
      </c>
      <c r="B73" s="110" t="str">
        <f>Ввід!G104</f>
        <v>Без ручки-профілю</v>
      </c>
      <c r="C73" s="110">
        <f t="shared" si="4"/>
        <v>0</v>
      </c>
      <c r="D73" s="110" t="e">
        <f>VLOOKUP(H73,'Варианты ручек'!A:C,3,FALSE())</f>
        <v>#N/A</v>
      </c>
      <c r="E73" s="110">
        <f>Ввід!H104</f>
        <v>0</v>
      </c>
      <c r="F73" s="110">
        <f>IF(E73=1,Ввід!C104*Ввід!D104*0.001,(IF(E73=2,Ввід!B104*Ввід!D104*0.001,(IF(E73=3,Ввід!C104*Ввід!D104*0.001,(IF(E73=4,Ввід!B104*Ввід!D104*0.001,'для подсчета ручки'!J73)))))))</f>
        <v>0</v>
      </c>
      <c r="G73" s="354" t="e">
        <f t="shared" si="5"/>
        <v>#N/A</v>
      </c>
      <c r="H73" s="110" t="str">
        <f>IFERROR(VLOOKUP(B73,'Варианты ручек'!$A$2:$D$7,1,0)," ")</f>
        <v xml:space="preserve"> </v>
      </c>
      <c r="I73" s="110"/>
    </row>
    <row r="74" spans="1:9" ht="13.5" x14ac:dyDescent="0.2">
      <c r="A74" s="339">
        <v>72</v>
      </c>
      <c r="B74" s="110" t="str">
        <f>Ввід!G105</f>
        <v>Без ручки-профілю</v>
      </c>
      <c r="C74" s="110">
        <f t="shared" si="4"/>
        <v>0</v>
      </c>
      <c r="D74" s="110" t="e">
        <f>VLOOKUP(H74,'Варианты ручек'!A:C,3,FALSE())</f>
        <v>#N/A</v>
      </c>
      <c r="E74" s="110">
        <f>Ввід!H105</f>
        <v>0</v>
      </c>
      <c r="F74" s="110">
        <f>IF(E74=1,Ввід!C105*Ввід!D105*0.001,(IF(E74=2,Ввід!B105*Ввід!D105*0.001,(IF(E74=3,Ввід!C105*Ввід!D105*0.001,(IF(E74=4,Ввід!B105*Ввід!D105*0.001,'для подсчета ручки'!J74)))))))</f>
        <v>0</v>
      </c>
      <c r="G74" s="354" t="e">
        <f t="shared" si="5"/>
        <v>#N/A</v>
      </c>
      <c r="H74" s="110" t="str">
        <f>IFERROR(VLOOKUP(B74,'Варианты ручек'!$A$2:$D$7,1,0)," ")</f>
        <v xml:space="preserve"> </v>
      </c>
      <c r="I74" s="110"/>
    </row>
    <row r="75" spans="1:9" ht="13.5" x14ac:dyDescent="0.2">
      <c r="A75" s="339">
        <v>73</v>
      </c>
      <c r="B75" s="110" t="str">
        <f>Ввід!G106</f>
        <v>Без ручки-профілю</v>
      </c>
      <c r="C75" s="110">
        <f t="shared" si="4"/>
        <v>0</v>
      </c>
      <c r="D75" s="110" t="e">
        <f>VLOOKUP(H75,'Варианты ручек'!A:C,3,FALSE())</f>
        <v>#N/A</v>
      </c>
      <c r="E75" s="110">
        <f>Ввід!H106</f>
        <v>0</v>
      </c>
      <c r="F75" s="110">
        <f>IF(E75=1,Ввід!C106*Ввід!D106*0.001,(IF(E75=2,Ввід!B106*Ввід!D106*0.001,(IF(E75=3,Ввід!C106*Ввід!D106*0.001,(IF(E75=4,Ввід!B106*Ввід!D106*0.001,'для подсчета ручки'!J75)))))))</f>
        <v>0</v>
      </c>
      <c r="G75" s="354" t="e">
        <f t="shared" si="5"/>
        <v>#N/A</v>
      </c>
      <c r="H75" s="110" t="str">
        <f>IFERROR(VLOOKUP(B75,'Варианты ручек'!$A$2:$D$7,1,0)," ")</f>
        <v xml:space="preserve"> </v>
      </c>
      <c r="I75" s="110"/>
    </row>
    <row r="76" spans="1:9" ht="13.5" x14ac:dyDescent="0.2">
      <c r="A76" s="339">
        <v>74</v>
      </c>
      <c r="B76" s="110" t="str">
        <f>Ввід!G107</f>
        <v>Без ручки-профілю</v>
      </c>
      <c r="C76" s="110">
        <f t="shared" si="4"/>
        <v>0</v>
      </c>
      <c r="D76" s="110" t="e">
        <f>VLOOKUP(H76,'Варианты ручек'!A:C,3,FALSE())</f>
        <v>#N/A</v>
      </c>
      <c r="E76" s="110">
        <f>Ввід!H107</f>
        <v>0</v>
      </c>
      <c r="F76" s="110">
        <f>IF(E76=1,Ввід!C107*Ввід!D107*0.001,(IF(E76=2,Ввід!B107*Ввід!D107*0.001,(IF(E76=3,Ввід!C107*Ввід!D107*0.001,(IF(E76=4,Ввід!B107*Ввід!D107*0.001,'для подсчета ручки'!J76)))))))</f>
        <v>0</v>
      </c>
      <c r="G76" s="354" t="e">
        <f t="shared" si="5"/>
        <v>#N/A</v>
      </c>
      <c r="H76" s="110" t="str">
        <f>IFERROR(VLOOKUP(B76,'Варианты ручек'!$A$2:$D$7,1,0)," ")</f>
        <v xml:space="preserve"> </v>
      </c>
      <c r="I76" s="110"/>
    </row>
    <row r="77" spans="1:9" ht="13.5" x14ac:dyDescent="0.2">
      <c r="A77" s="339">
        <v>75</v>
      </c>
      <c r="B77" s="110" t="str">
        <f>Ввід!G108</f>
        <v>Без ручки-профілю</v>
      </c>
      <c r="C77" s="110">
        <f t="shared" si="4"/>
        <v>0</v>
      </c>
      <c r="D77" s="110" t="e">
        <f>VLOOKUP(H77,'Варианты ручек'!A:C,3,FALSE())</f>
        <v>#N/A</v>
      </c>
      <c r="E77" s="110">
        <f>Ввід!H108</f>
        <v>0</v>
      </c>
      <c r="F77" s="110">
        <f>IF(E77=1,Ввід!C108*Ввід!D108*0.001,(IF(E77=2,Ввід!B108*Ввід!D108*0.001,(IF(E77=3,Ввід!C108*Ввід!D108*0.001,(IF(E77=4,Ввід!B108*Ввід!D108*0.001,'для подсчета ручки'!J77)))))))</f>
        <v>0</v>
      </c>
      <c r="G77" s="354" t="e">
        <f t="shared" si="5"/>
        <v>#N/A</v>
      </c>
      <c r="H77" s="110" t="str">
        <f>IFERROR(VLOOKUP(B77,'Варианты ручек'!$A$2:$D$7,1,0)," ")</f>
        <v xml:space="preserve"> </v>
      </c>
      <c r="I77" s="110"/>
    </row>
    <row r="78" spans="1:9" ht="13.5" x14ac:dyDescent="0.2">
      <c r="A78" s="339">
        <v>76</v>
      </c>
      <c r="B78" s="110" t="str">
        <f>Ввід!G109</f>
        <v>Без ручки-профілю</v>
      </c>
      <c r="C78" s="110">
        <f t="shared" si="4"/>
        <v>0</v>
      </c>
      <c r="D78" s="110" t="e">
        <f>VLOOKUP(H78,'Варианты ручек'!A:C,3,FALSE())</f>
        <v>#N/A</v>
      </c>
      <c r="E78" s="110">
        <f>Ввід!H109</f>
        <v>0</v>
      </c>
      <c r="F78" s="110">
        <f>IF(E78=1,Ввід!C109*Ввід!D109*0.001,(IF(E78=2,Ввід!B109*Ввід!D109*0.001,(IF(E78=3,Ввід!C109*Ввід!D109*0.001,(IF(E78=4,Ввід!B109*Ввід!D109*0.001,'для подсчета ручки'!J78)))))))</f>
        <v>0</v>
      </c>
      <c r="G78" s="354" t="e">
        <f t="shared" si="5"/>
        <v>#N/A</v>
      </c>
      <c r="H78" s="110" t="str">
        <f>IFERROR(VLOOKUP(B78,'Варианты ручек'!$A$2:$D$7,1,0)," ")</f>
        <v xml:space="preserve"> </v>
      </c>
      <c r="I78" s="110"/>
    </row>
    <row r="79" spans="1:9" ht="13.5" x14ac:dyDescent="0.2">
      <c r="A79" s="339">
        <v>77</v>
      </c>
      <c r="B79" s="110" t="str">
        <f>Ввід!G110</f>
        <v>Без ручки-профілю</v>
      </c>
      <c r="C79" s="110">
        <f t="shared" si="4"/>
        <v>0</v>
      </c>
      <c r="D79" s="110" t="e">
        <f>VLOOKUP(H79,'Варианты ручек'!A:C,3,FALSE())</f>
        <v>#N/A</v>
      </c>
      <c r="E79" s="110">
        <f>Ввід!H110</f>
        <v>0</v>
      </c>
      <c r="F79" s="110">
        <f>IF(E79=1,Ввід!C110*Ввід!D110*0.001,(IF(E79=2,Ввід!B110*Ввід!D110*0.001,(IF(E79=3,Ввід!C110*Ввід!D110*0.001,(IF(E79=4,Ввід!B110*Ввід!D110*0.001,'для подсчета ручки'!J79)))))))</f>
        <v>0</v>
      </c>
      <c r="G79" s="354" t="e">
        <f t="shared" si="5"/>
        <v>#N/A</v>
      </c>
      <c r="H79" s="110" t="str">
        <f>IFERROR(VLOOKUP(B79,'Варианты ручек'!$A$2:$D$7,1,0)," ")</f>
        <v xml:space="preserve"> </v>
      </c>
      <c r="I79" s="110"/>
    </row>
    <row r="80" spans="1:9" ht="13.5" x14ac:dyDescent="0.2">
      <c r="A80" s="339">
        <v>78</v>
      </c>
      <c r="B80" s="110" t="str">
        <f>Ввід!G111</f>
        <v>Без ручки-профілю</v>
      </c>
      <c r="C80" s="110">
        <f t="shared" si="4"/>
        <v>0</v>
      </c>
      <c r="D80" s="110" t="e">
        <f>VLOOKUP(H80,'Варианты ручек'!A:C,3,FALSE())</f>
        <v>#N/A</v>
      </c>
      <c r="E80" s="110">
        <f>Ввід!H111</f>
        <v>0</v>
      </c>
      <c r="F80" s="110">
        <f>IF(E80=1,Ввід!C111*Ввід!D111*0.001,(IF(E80=2,Ввід!B111*Ввід!D111*0.001,(IF(E80=3,Ввід!C111*Ввід!D111*0.001,(IF(E80=4,Ввід!B111*Ввід!D111*0.001,'для подсчета ручки'!J80)))))))</f>
        <v>0</v>
      </c>
      <c r="G80" s="354" t="e">
        <f t="shared" si="5"/>
        <v>#N/A</v>
      </c>
      <c r="H80" s="110" t="str">
        <f>IFERROR(VLOOKUP(B80,'Варианты ручек'!$A$2:$D$7,1,0)," ")</f>
        <v xml:space="preserve"> </v>
      </c>
      <c r="I80" s="110"/>
    </row>
    <row r="81" spans="1:9" ht="13.5" x14ac:dyDescent="0.2">
      <c r="A81" s="339">
        <v>79</v>
      </c>
      <c r="B81" s="110" t="str">
        <f>Ввід!G112</f>
        <v>Без ручки-профілю</v>
      </c>
      <c r="C81" s="110">
        <f t="shared" si="4"/>
        <v>0</v>
      </c>
      <c r="D81" s="110" t="e">
        <f>VLOOKUP(H81,'Варианты ручек'!A:C,3,FALSE())</f>
        <v>#N/A</v>
      </c>
      <c r="E81" s="110">
        <f>Ввід!H112</f>
        <v>0</v>
      </c>
      <c r="F81" s="110">
        <f>IF(E81=1,Ввід!C112*Ввід!D112*0.001,(IF(E81=2,Ввід!B112*Ввід!D112*0.001,(IF(E81=3,Ввід!C112*Ввід!D112*0.001,(IF(E81=4,Ввід!B112*Ввід!D112*0.001,'для подсчета ручки'!J81)))))))</f>
        <v>0</v>
      </c>
      <c r="G81" s="354" t="e">
        <f t="shared" si="5"/>
        <v>#N/A</v>
      </c>
      <c r="H81" s="110" t="str">
        <f>IFERROR(VLOOKUP(B81,'Варианты ручек'!$A$2:$D$7,1,0)," ")</f>
        <v xml:space="preserve"> </v>
      </c>
      <c r="I81" s="110"/>
    </row>
    <row r="82" spans="1:9" ht="13.5" x14ac:dyDescent="0.2">
      <c r="A82" s="339">
        <v>80</v>
      </c>
      <c r="B82" s="110" t="str">
        <f>Ввід!G113</f>
        <v>Без ручки-профілю</v>
      </c>
      <c r="C82" s="110">
        <f t="shared" si="4"/>
        <v>0</v>
      </c>
      <c r="D82" s="110" t="e">
        <f>VLOOKUP(H82,'Варианты ручек'!A:C,3,FALSE())</f>
        <v>#N/A</v>
      </c>
      <c r="E82" s="110">
        <f>Ввід!H113</f>
        <v>0</v>
      </c>
      <c r="F82" s="110">
        <f>IF(E82=1,Ввід!C113*Ввід!D113*0.001,(IF(E82=2,Ввід!B113*Ввід!D113*0.001,(IF(E82=3,Ввід!C113*Ввід!D113*0.001,(IF(E82=4,Ввід!B113*Ввід!D113*0.001,'для подсчета ручки'!J82)))))))</f>
        <v>0</v>
      </c>
      <c r="G82" s="354" t="e">
        <f t="shared" si="5"/>
        <v>#N/A</v>
      </c>
      <c r="H82" s="110" t="str">
        <f>IFERROR(VLOOKUP(B82,'Варианты ручек'!$A$2:$D$7,1,0)," ")</f>
        <v xml:space="preserve"> </v>
      </c>
      <c r="I82" s="110"/>
    </row>
    <row r="83" spans="1:9" ht="13.5" x14ac:dyDescent="0.2">
      <c r="A83" s="339">
        <v>81</v>
      </c>
      <c r="B83" s="110" t="str">
        <f>Ввід!G114</f>
        <v>Без ручки-профілю</v>
      </c>
      <c r="C83" s="110">
        <f t="shared" si="4"/>
        <v>0</v>
      </c>
      <c r="D83" s="110" t="e">
        <f>VLOOKUP(H83,'Варианты ручек'!A:C,3,FALSE())</f>
        <v>#N/A</v>
      </c>
      <c r="E83" s="110">
        <f>Ввід!H114</f>
        <v>0</v>
      </c>
      <c r="F83" s="110">
        <f>IF(E83=1,Ввід!C114*Ввід!D114*0.001,(IF(E83=2,Ввід!B114*Ввід!D114*0.001,(IF(E83=3,Ввід!C114*Ввід!D114*0.001,(IF(E83=4,Ввід!B114*Ввід!D114*0.001,'для подсчета ручки'!J83)))))))</f>
        <v>0</v>
      </c>
      <c r="G83" s="354" t="e">
        <f t="shared" si="5"/>
        <v>#N/A</v>
      </c>
      <c r="H83" s="110" t="str">
        <f>IFERROR(VLOOKUP(B83,'Варианты ручек'!$A$2:$D$7,1,0)," ")</f>
        <v xml:space="preserve"> </v>
      </c>
      <c r="I83" s="110"/>
    </row>
    <row r="84" spans="1:9" ht="13.5" x14ac:dyDescent="0.2">
      <c r="A84" s="339">
        <v>82</v>
      </c>
      <c r="B84" s="110" t="str">
        <f>Ввід!G115</f>
        <v>Без ручки-профілю</v>
      </c>
      <c r="C84" s="110">
        <f t="shared" si="4"/>
        <v>0</v>
      </c>
      <c r="D84" s="110" t="e">
        <f>VLOOKUP(H84,'Варианты ручек'!A:C,3,FALSE())</f>
        <v>#N/A</v>
      </c>
      <c r="E84" s="110">
        <f>Ввід!H115</f>
        <v>0</v>
      </c>
      <c r="F84" s="110">
        <f>IF(E84=1,Ввід!C115*Ввід!D115*0.001,(IF(E84=2,Ввід!B115*Ввід!D115*0.001,(IF(E84=3,Ввід!C115*Ввід!D115*0.001,(IF(E84=4,Ввід!B115*Ввід!D115*0.001,'для подсчета ручки'!J84)))))))</f>
        <v>0</v>
      </c>
      <c r="G84" s="354" t="e">
        <f t="shared" si="5"/>
        <v>#N/A</v>
      </c>
      <c r="H84" s="110" t="str">
        <f>IFERROR(VLOOKUP(B84,'Варианты ручек'!$A$2:$D$7,1,0)," ")</f>
        <v xml:space="preserve"> </v>
      </c>
      <c r="I84" s="110"/>
    </row>
    <row r="85" spans="1:9" ht="13.5" x14ac:dyDescent="0.2">
      <c r="A85" s="339">
        <v>83</v>
      </c>
      <c r="B85" s="110" t="str">
        <f>Ввід!G116</f>
        <v>Без ручки-профілю</v>
      </c>
      <c r="C85" s="110">
        <f t="shared" si="4"/>
        <v>0</v>
      </c>
      <c r="D85" s="110" t="e">
        <f>VLOOKUP(H85,'Варианты ручек'!A:C,3,FALSE())</f>
        <v>#N/A</v>
      </c>
      <c r="E85" s="110">
        <f>Ввід!H116</f>
        <v>0</v>
      </c>
      <c r="F85" s="110">
        <f>IF(E85=1,Ввід!C116*Ввід!D116*0.001,(IF(E85=2,Ввід!B116*Ввід!D116*0.001,(IF(E85=3,Ввід!C116*Ввід!D116*0.001,(IF(E85=4,Ввід!B116*Ввід!D116*0.001,'для подсчета ручки'!J85)))))))</f>
        <v>0</v>
      </c>
      <c r="G85" s="354" t="e">
        <f t="shared" si="5"/>
        <v>#N/A</v>
      </c>
      <c r="H85" s="110" t="str">
        <f>IFERROR(VLOOKUP(B85,'Варианты ручек'!$A$2:$D$7,1,0)," ")</f>
        <v xml:space="preserve"> </v>
      </c>
      <c r="I85" s="110"/>
    </row>
    <row r="86" spans="1:9" ht="13.5" x14ac:dyDescent="0.2">
      <c r="A86" s="339">
        <v>84</v>
      </c>
      <c r="B86" s="110" t="str">
        <f>Ввід!G117</f>
        <v>Без ручки-профілю</v>
      </c>
      <c r="C86" s="110">
        <f t="shared" si="4"/>
        <v>0</v>
      </c>
      <c r="D86" s="110" t="e">
        <f>VLOOKUP(H86,'Варианты ручек'!A:C,3,FALSE())</f>
        <v>#N/A</v>
      </c>
      <c r="E86" s="110">
        <f>Ввід!H117</f>
        <v>0</v>
      </c>
      <c r="F86" s="110">
        <f>IF(E86=1,Ввід!C117*Ввід!D117*0.001,(IF(E86=2,Ввід!B117*Ввід!D117*0.001,(IF(E86=3,Ввід!C117*Ввід!D117*0.001,(IF(E86=4,Ввід!B117*Ввід!D117*0.001,'для подсчета ручки'!J86)))))))</f>
        <v>0</v>
      </c>
      <c r="G86" s="354" t="e">
        <f t="shared" si="5"/>
        <v>#N/A</v>
      </c>
      <c r="H86" s="110" t="str">
        <f>IFERROR(VLOOKUP(B86,'Варианты ручек'!$A$2:$D$7,1,0)," ")</f>
        <v xml:space="preserve"> </v>
      </c>
      <c r="I86" s="110"/>
    </row>
    <row r="87" spans="1:9" ht="13.5" x14ac:dyDescent="0.2">
      <c r="A87" s="339">
        <v>85</v>
      </c>
      <c r="B87" s="110" t="str">
        <f>Ввід!G118</f>
        <v>Без ручки-профілю</v>
      </c>
      <c r="C87" s="110">
        <f t="shared" si="4"/>
        <v>0</v>
      </c>
      <c r="D87" s="110" t="e">
        <f>VLOOKUP(H87,'Варианты ручек'!A:C,3,FALSE())</f>
        <v>#N/A</v>
      </c>
      <c r="E87" s="110">
        <f>Ввід!H118</f>
        <v>0</v>
      </c>
      <c r="F87" s="110">
        <f>IF(E87=1,Ввід!C118*Ввід!D118*0.001,(IF(E87=2,Ввід!B118*Ввід!D118*0.001,(IF(E87=3,Ввід!C118*Ввід!D118*0.001,(IF(E87=4,Ввід!B118*Ввід!D118*0.001,'для подсчета ручки'!J87)))))))</f>
        <v>0</v>
      </c>
      <c r="G87" s="354" t="e">
        <f t="shared" si="5"/>
        <v>#N/A</v>
      </c>
      <c r="H87" s="110" t="str">
        <f>IFERROR(VLOOKUP(B87,'Варианты ручек'!$A$2:$D$7,1,0)," ")</f>
        <v xml:space="preserve"> </v>
      </c>
      <c r="I87" s="110"/>
    </row>
    <row r="88" spans="1:9" ht="13.5" x14ac:dyDescent="0.2">
      <c r="A88" s="339">
        <v>86</v>
      </c>
      <c r="B88" s="110" t="str">
        <f>Ввід!G119</f>
        <v>Без ручки-профілю</v>
      </c>
      <c r="C88" s="110">
        <f t="shared" si="4"/>
        <v>0</v>
      </c>
      <c r="D88" s="110" t="e">
        <f>VLOOKUP(H88,'Варианты ручек'!A:C,3,FALSE())</f>
        <v>#N/A</v>
      </c>
      <c r="E88" s="110">
        <f>Ввід!H119</f>
        <v>0</v>
      </c>
      <c r="F88" s="110">
        <f>IF(E88=1,Ввід!C119*Ввід!D119*0.001,(IF(E88=2,Ввід!B119*Ввід!D119*0.001,(IF(E88=3,Ввід!C119*Ввід!D119*0.001,(IF(E88=4,Ввід!B119*Ввід!D119*0.001,'для подсчета ручки'!J88)))))))</f>
        <v>0</v>
      </c>
      <c r="G88" s="354" t="e">
        <f t="shared" si="5"/>
        <v>#N/A</v>
      </c>
      <c r="H88" s="110" t="str">
        <f>IFERROR(VLOOKUP(B88,'Варианты ручек'!$A$2:$D$7,1,0)," ")</f>
        <v xml:space="preserve"> </v>
      </c>
      <c r="I88" s="110"/>
    </row>
    <row r="89" spans="1:9" ht="13.5" x14ac:dyDescent="0.2">
      <c r="A89" s="339">
        <v>87</v>
      </c>
      <c r="B89" s="110" t="str">
        <f>Ввід!G120</f>
        <v>Без ручки-профілю</v>
      </c>
      <c r="C89" s="110">
        <f t="shared" si="4"/>
        <v>0</v>
      </c>
      <c r="D89" s="110" t="e">
        <f>VLOOKUP(H89,'Варианты ручек'!A:C,3,FALSE())</f>
        <v>#N/A</v>
      </c>
      <c r="E89" s="110">
        <f>Ввід!H120</f>
        <v>0</v>
      </c>
      <c r="F89" s="110">
        <f>IF(E89=1,Ввід!C120*Ввід!D120*0.001,(IF(E89=2,Ввід!B120*Ввід!D120*0.001,(IF(E89=3,Ввід!C120*Ввід!D120*0.001,(IF(E89=4,Ввід!B120*Ввід!D120*0.001,'для подсчета ручки'!J89)))))))</f>
        <v>0</v>
      </c>
      <c r="G89" s="354" t="e">
        <f t="shared" si="5"/>
        <v>#N/A</v>
      </c>
      <c r="H89" s="110" t="str">
        <f>IFERROR(VLOOKUP(B89,'Варианты ручек'!$A$2:$D$7,1,0)," ")</f>
        <v xml:space="preserve"> </v>
      </c>
      <c r="I89" s="110"/>
    </row>
    <row r="90" spans="1:9" ht="13.5" x14ac:dyDescent="0.2">
      <c r="A90" s="339">
        <v>88</v>
      </c>
      <c r="B90" s="110" t="str">
        <f>Ввід!G121</f>
        <v>Без ручки-профілю</v>
      </c>
      <c r="C90" s="110">
        <f t="shared" si="4"/>
        <v>0</v>
      </c>
      <c r="D90" s="110" t="e">
        <f>VLOOKUP(H90,'Варианты ручек'!A:C,3,FALSE())</f>
        <v>#N/A</v>
      </c>
      <c r="E90" s="110">
        <f>Ввід!H121</f>
        <v>0</v>
      </c>
      <c r="F90" s="110">
        <f>IF(E90=1,Ввід!C121*Ввід!D121*0.001,(IF(E90=2,Ввід!B121*Ввід!D121*0.001,(IF(E90=3,Ввід!C121*Ввід!D121*0.001,(IF(E90=4,Ввід!B121*Ввід!D121*0.001,'для подсчета ручки'!J90)))))))</f>
        <v>0</v>
      </c>
      <c r="G90" s="354" t="e">
        <f t="shared" si="5"/>
        <v>#N/A</v>
      </c>
      <c r="H90" s="110" t="str">
        <f>IFERROR(VLOOKUP(B90,'Варианты ручек'!$A$2:$D$7,1,0)," ")</f>
        <v xml:space="preserve"> </v>
      </c>
      <c r="I90" s="110"/>
    </row>
    <row r="91" spans="1:9" ht="13.5" x14ac:dyDescent="0.2">
      <c r="A91" s="339">
        <v>89</v>
      </c>
      <c r="B91" s="110" t="str">
        <f>Ввід!G122</f>
        <v>Без ручки-профілю</v>
      </c>
      <c r="C91" s="110">
        <f t="shared" si="4"/>
        <v>0</v>
      </c>
      <c r="D91" s="110" t="e">
        <f>VLOOKUP(H91,'Варианты ручек'!A:C,3,FALSE())</f>
        <v>#N/A</v>
      </c>
      <c r="E91" s="110">
        <f>Ввід!H122</f>
        <v>0</v>
      </c>
      <c r="F91" s="110">
        <f>IF(E91=1,Ввід!C122*Ввід!D122*0.001,(IF(E91=2,Ввід!B122*Ввід!D122*0.001,(IF(E91=3,Ввід!C122*Ввід!D122*0.001,(IF(E91=4,Ввід!B122*Ввід!D122*0.001,'для подсчета ручки'!J91)))))))</f>
        <v>0</v>
      </c>
      <c r="G91" s="354" t="e">
        <f t="shared" si="5"/>
        <v>#N/A</v>
      </c>
      <c r="H91" s="110" t="str">
        <f>IFERROR(VLOOKUP(B91,'Варианты ручек'!$A$2:$D$7,1,0)," ")</f>
        <v xml:space="preserve"> </v>
      </c>
      <c r="I91" s="110"/>
    </row>
    <row r="92" spans="1:9" ht="13.5" x14ac:dyDescent="0.2">
      <c r="A92" s="339">
        <v>90</v>
      </c>
      <c r="B92" s="110" t="str">
        <f>Ввід!G123</f>
        <v>Без ручки-профілю</v>
      </c>
      <c r="C92" s="110">
        <f t="shared" si="4"/>
        <v>0</v>
      </c>
      <c r="D92" s="110" t="e">
        <f>VLOOKUP(H92,'Варианты ручек'!A:C,3,FALSE())</f>
        <v>#N/A</v>
      </c>
      <c r="E92" s="110">
        <f>Ввід!H123</f>
        <v>0</v>
      </c>
      <c r="F92" s="110">
        <f>IF(E92=1,Ввід!C123*Ввід!D123*0.001,(IF(E92=2,Ввід!B123*Ввід!D123*0.001,(IF(E92=3,Ввід!C123*Ввід!D123*0.001,(IF(E92=4,Ввід!B123*Ввід!D123*0.001,'для подсчета ручки'!J92)))))))</f>
        <v>0</v>
      </c>
      <c r="G92" s="354" t="e">
        <f t="shared" si="5"/>
        <v>#N/A</v>
      </c>
      <c r="H92" s="110" t="str">
        <f>IFERROR(VLOOKUP(B92,'Варианты ручек'!$A$2:$D$7,1,0)," ")</f>
        <v xml:space="preserve"> </v>
      </c>
      <c r="I92" s="110"/>
    </row>
    <row r="93" spans="1:9" ht="13.5" x14ac:dyDescent="0.2">
      <c r="A93" s="339">
        <v>91</v>
      </c>
      <c r="B93" s="110" t="str">
        <f>Ввід!G124</f>
        <v>Без ручки-профілю</v>
      </c>
      <c r="C93" s="110">
        <f t="shared" si="4"/>
        <v>0</v>
      </c>
      <c r="D93" s="110" t="e">
        <f>VLOOKUP(H93,'Варианты ручек'!A:C,3,FALSE())</f>
        <v>#N/A</v>
      </c>
      <c r="E93" s="110">
        <f>Ввід!H124</f>
        <v>0</v>
      </c>
      <c r="F93" s="110">
        <f>IF(E93=1,Ввід!C124*Ввід!D124*0.001,(IF(E93=2,Ввід!B124*Ввід!D124*0.001,(IF(E93=3,Ввід!C124*Ввід!D124*0.001,(IF(E93=4,Ввід!B124*Ввід!D124*0.001,'для подсчета ручки'!J93)))))))</f>
        <v>0</v>
      </c>
      <c r="G93" s="354" t="e">
        <f t="shared" si="5"/>
        <v>#N/A</v>
      </c>
      <c r="H93" s="110" t="str">
        <f>IFERROR(VLOOKUP(B93,'Варианты ручек'!$A$2:$D$7,1,0)," ")</f>
        <v xml:space="preserve"> </v>
      </c>
      <c r="I93" s="110"/>
    </row>
    <row r="94" spans="1:9" ht="13.5" x14ac:dyDescent="0.2">
      <c r="A94" s="339">
        <v>92</v>
      </c>
      <c r="B94" s="110" t="str">
        <f>Ввід!G125</f>
        <v>Без ручки-профілю</v>
      </c>
      <c r="C94" s="110">
        <f t="shared" si="4"/>
        <v>0</v>
      </c>
      <c r="D94" s="110" t="e">
        <f>VLOOKUP(H94,'Варианты ручек'!A:C,3,FALSE())</f>
        <v>#N/A</v>
      </c>
      <c r="E94" s="110">
        <f>Ввід!H125</f>
        <v>0</v>
      </c>
      <c r="F94" s="110">
        <f>IF(E94=1,Ввід!C125*Ввід!D125*0.001,(IF(E94=2,Ввід!B125*Ввід!D125*0.001,(IF(E94=3,Ввід!C125*Ввід!D125*0.001,(IF(E94=4,Ввід!B125*Ввід!D125*0.001,'для подсчета ручки'!J94)))))))</f>
        <v>0</v>
      </c>
      <c r="G94" s="354" t="e">
        <f t="shared" si="5"/>
        <v>#N/A</v>
      </c>
      <c r="H94" s="110" t="str">
        <f>IFERROR(VLOOKUP(B94,'Варианты ручек'!$A$2:$D$7,1,0)," ")</f>
        <v xml:space="preserve"> </v>
      </c>
      <c r="I94" s="110"/>
    </row>
    <row r="95" spans="1:9" ht="13.5" x14ac:dyDescent="0.2">
      <c r="A95" s="339">
        <v>93</v>
      </c>
      <c r="B95" s="110" t="str">
        <f>Ввід!G126</f>
        <v>Без ручки-профілю</v>
      </c>
      <c r="C95" s="110">
        <f t="shared" si="4"/>
        <v>0</v>
      </c>
      <c r="D95" s="110" t="e">
        <f>VLOOKUP(H95,'Варианты ручек'!A:C,3,FALSE())</f>
        <v>#N/A</v>
      </c>
      <c r="E95" s="110">
        <f>Ввід!H126</f>
        <v>0</v>
      </c>
      <c r="F95" s="110">
        <f>IF(E95=1,Ввід!C126*Ввід!D126*0.001,(IF(E95=2,Ввід!B126*Ввід!D126*0.001,(IF(E95=3,Ввід!C126*Ввід!D126*0.001,(IF(E95=4,Ввід!B126*Ввід!D126*0.001,'для подсчета ручки'!J95)))))))</f>
        <v>0</v>
      </c>
      <c r="G95" s="354" t="e">
        <f t="shared" si="5"/>
        <v>#N/A</v>
      </c>
      <c r="H95" s="110" t="str">
        <f>IFERROR(VLOOKUP(B95,'Варианты ручек'!$A$2:$D$7,1,0)," ")</f>
        <v xml:space="preserve"> </v>
      </c>
      <c r="I95" s="110"/>
    </row>
    <row r="96" spans="1:9" ht="13.5" x14ac:dyDescent="0.2">
      <c r="A96" s="339">
        <v>94</v>
      </c>
      <c r="B96" s="110" t="str">
        <f>Ввід!G127</f>
        <v>Без ручки-профілю</v>
      </c>
      <c r="C96" s="110">
        <f t="shared" si="4"/>
        <v>0</v>
      </c>
      <c r="D96" s="110" t="e">
        <f>VLOOKUP(H96,'Варианты ручек'!A:C,3,FALSE())</f>
        <v>#N/A</v>
      </c>
      <c r="E96" s="110">
        <f>Ввід!H127</f>
        <v>0</v>
      </c>
      <c r="F96" s="110">
        <f>IF(E96=1,Ввід!C127*Ввід!D127*0.001,(IF(E96=2,Ввід!B127*Ввід!D127*0.001,(IF(E96=3,Ввід!C127*Ввід!D127*0.001,(IF(E96=4,Ввід!B127*Ввід!D127*0.001,'для подсчета ручки'!J96)))))))</f>
        <v>0</v>
      </c>
      <c r="G96" s="354" t="e">
        <f t="shared" si="5"/>
        <v>#N/A</v>
      </c>
      <c r="H96" s="110" t="str">
        <f>IFERROR(VLOOKUP(B96,'Варианты ручек'!$A$2:$D$7,1,0)," ")</f>
        <v xml:space="preserve"> </v>
      </c>
      <c r="I96" s="110"/>
    </row>
    <row r="97" spans="1:9" ht="13.5" x14ac:dyDescent="0.2">
      <c r="A97" s="339">
        <v>95</v>
      </c>
      <c r="B97" s="110" t="str">
        <f>Ввід!G128</f>
        <v>Без ручки-профілю</v>
      </c>
      <c r="C97" s="110">
        <f t="shared" si="4"/>
        <v>0</v>
      </c>
      <c r="D97" s="110" t="e">
        <f>VLOOKUP(H97,'Варианты ручек'!A:C,3,FALSE())</f>
        <v>#N/A</v>
      </c>
      <c r="E97" s="110">
        <f>Ввід!H128</f>
        <v>0</v>
      </c>
      <c r="F97" s="110">
        <f>IF(E97=1,Ввід!C128*Ввід!D128*0.001,(IF(E97=2,Ввід!B128*Ввід!D128*0.001,(IF(E97=3,Ввід!C128*Ввід!D128*0.001,(IF(E97=4,Ввід!B128*Ввід!D128*0.001,'для подсчета ручки'!J97)))))))</f>
        <v>0</v>
      </c>
      <c r="G97" s="354" t="e">
        <f t="shared" si="5"/>
        <v>#N/A</v>
      </c>
      <c r="H97" s="110" t="str">
        <f>IFERROR(VLOOKUP(B97,'Варианты ручек'!$A$2:$D$7,1,0)," ")</f>
        <v xml:space="preserve"> </v>
      </c>
      <c r="I97" s="110"/>
    </row>
    <row r="98" spans="1:9" ht="13.5" x14ac:dyDescent="0.2">
      <c r="A98" s="339">
        <v>96</v>
      </c>
      <c r="B98" s="110" t="str">
        <f>Ввід!G129</f>
        <v>Без ручки-профілю</v>
      </c>
      <c r="C98" s="110">
        <f t="shared" si="4"/>
        <v>0</v>
      </c>
      <c r="D98" s="110" t="e">
        <f>VLOOKUP(H98,'Варианты ручек'!A:C,3,FALSE())</f>
        <v>#N/A</v>
      </c>
      <c r="E98" s="110">
        <f>Ввід!H129</f>
        <v>0</v>
      </c>
      <c r="F98" s="110">
        <f>IF(E98=1,Ввід!C129*Ввід!D129*0.001,(IF(E98=2,Ввід!B129*Ввід!D129*0.001,(IF(E98=3,Ввід!C129*Ввід!D129*0.001,(IF(E98=4,Ввід!B129*Ввід!D129*0.001,'для подсчета ручки'!J98)))))))</f>
        <v>0</v>
      </c>
      <c r="G98" s="354" t="e">
        <f t="shared" si="5"/>
        <v>#N/A</v>
      </c>
      <c r="H98" s="110" t="str">
        <f>IFERROR(VLOOKUP(B98,'Варианты ручек'!$A$2:$D$7,1,0)," ")</f>
        <v xml:space="preserve"> </v>
      </c>
      <c r="I98" s="110"/>
    </row>
    <row r="99" spans="1:9" ht="13.5" x14ac:dyDescent="0.2">
      <c r="A99" s="339">
        <v>97</v>
      </c>
      <c r="B99" s="110" t="str">
        <f>Ввід!G130</f>
        <v>Без ручки-профілю</v>
      </c>
      <c r="C99" s="110">
        <f t="shared" si="4"/>
        <v>0</v>
      </c>
      <c r="D99" s="110" t="e">
        <f>VLOOKUP(H99,'Варианты ручек'!A:C,3,FALSE())</f>
        <v>#N/A</v>
      </c>
      <c r="E99" s="110">
        <f>Ввід!H130</f>
        <v>0</v>
      </c>
      <c r="F99" s="110">
        <f>IF(E99=1,Ввід!C130*Ввід!D130*0.001,(IF(E99=2,Ввід!B130*Ввід!D130*0.001,(IF(E99=3,Ввід!C130*Ввід!D130*0.001,(IF(E99=4,Ввід!B130*Ввід!D130*0.001,'для подсчета ручки'!J99)))))))</f>
        <v>0</v>
      </c>
      <c r="G99" s="354" t="e">
        <f t="shared" ref="G99:G102" si="6">IF(D99=0,0,F99*D99)</f>
        <v>#N/A</v>
      </c>
      <c r="H99" s="110" t="str">
        <f>IFERROR(VLOOKUP(B99,'Варианты ручек'!$A$2:$D$7,1,0)," ")</f>
        <v xml:space="preserve"> </v>
      </c>
      <c r="I99" s="110"/>
    </row>
    <row r="100" spans="1:9" ht="13.5" x14ac:dyDescent="0.2">
      <c r="A100" s="339">
        <v>98</v>
      </c>
      <c r="B100" s="110" t="str">
        <f>Ввід!G131</f>
        <v>Без ручки-профілю</v>
      </c>
      <c r="C100" s="110">
        <f t="shared" si="4"/>
        <v>0</v>
      </c>
      <c r="D100" s="110" t="e">
        <f>VLOOKUP(H100,'Варианты ручек'!A:C,3,FALSE())</f>
        <v>#N/A</v>
      </c>
      <c r="E100" s="110">
        <f>Ввід!H131</f>
        <v>0</v>
      </c>
      <c r="F100" s="110">
        <f>IF(E100=1,Ввід!C131*Ввід!D131*0.001,(IF(E100=2,Ввід!B131*Ввід!D131*0.001,(IF(E100=3,Ввід!C131*Ввід!D131*0.001,(IF(E100=4,Ввід!B131*Ввід!D131*0.001,'для подсчета ручки'!J100)))))))</f>
        <v>0</v>
      </c>
      <c r="G100" s="354" t="e">
        <f t="shared" si="6"/>
        <v>#N/A</v>
      </c>
      <c r="H100" s="110" t="str">
        <f>IFERROR(VLOOKUP(B100,'Варианты ручек'!$A$2:$D$7,1,0)," ")</f>
        <v xml:space="preserve"> </v>
      </c>
      <c r="I100" s="110"/>
    </row>
    <row r="101" spans="1:9" ht="13.5" x14ac:dyDescent="0.2">
      <c r="A101" s="339">
        <v>99</v>
      </c>
      <c r="B101" s="110" t="str">
        <f>Ввід!G132</f>
        <v>Без ручки-профілю</v>
      </c>
      <c r="C101" s="110">
        <f t="shared" si="4"/>
        <v>0</v>
      </c>
      <c r="D101" s="110" t="e">
        <f>VLOOKUP(H101,'Варианты ручек'!A:C,3,FALSE())</f>
        <v>#N/A</v>
      </c>
      <c r="E101" s="110">
        <f>Ввід!H132</f>
        <v>0</v>
      </c>
      <c r="F101" s="110">
        <f>IF(E101=1,Ввід!C132*Ввід!D132*0.001,(IF(E101=2,Ввід!B132*Ввід!D132*0.001,(IF(E101=3,Ввід!C132*Ввід!D132*0.001,(IF(E101=4,Ввід!B132*Ввід!D132*0.001,'для подсчета ручки'!J101)))))))</f>
        <v>0</v>
      </c>
      <c r="G101" s="354" t="e">
        <f t="shared" si="6"/>
        <v>#N/A</v>
      </c>
      <c r="H101" s="110" t="str">
        <f>IFERROR(VLOOKUP(B101,'Варианты ручек'!$A$2:$D$7,1,0)," ")</f>
        <v xml:space="preserve"> </v>
      </c>
      <c r="I101" s="110"/>
    </row>
    <row r="102" spans="1:9" ht="13.5" x14ac:dyDescent="0.2">
      <c r="A102" s="339">
        <v>100</v>
      </c>
      <c r="B102" s="110" t="str">
        <f>Ввід!G133</f>
        <v>Без ручки-профілю</v>
      </c>
      <c r="C102" s="110">
        <f t="shared" si="4"/>
        <v>0</v>
      </c>
      <c r="D102" s="110" t="e">
        <f>VLOOKUP(H102,'Варианты ручек'!A:C,3,FALSE())</f>
        <v>#N/A</v>
      </c>
      <c r="E102" s="110">
        <f>Ввід!H133</f>
        <v>0</v>
      </c>
      <c r="F102" s="110">
        <f>IF(E102=1,Ввід!C133*Ввід!D133*0.001,(IF(E102=2,Ввід!B133*Ввід!D133*0.001,(IF(E102=3,Ввід!C133*Ввід!D133*0.001,(IF(E102=4,Ввід!B133*Ввід!D133*0.001,'для подсчета ручки'!J102)))))))</f>
        <v>0</v>
      </c>
      <c r="G102" s="354" t="e">
        <f t="shared" si="6"/>
        <v>#N/A</v>
      </c>
      <c r="H102" s="110" t="str">
        <f>IFERROR(VLOOKUP(B102,'Варианты ручек'!$A$2:$D$7,1,0)," ")</f>
        <v xml:space="preserve"> </v>
      </c>
      <c r="I102" s="110"/>
    </row>
  </sheetData>
  <sheetProtection algorithmName="SHA-512" hashValue="VXSHVEAVqqvex2amPQvqPQpriKaRNMGKTiReIaBnIT2e8ISftMNCIC6jSKeZpXuPxXB3b4CWU/EjhykaodnJag==" saltValue="leZ49lbapnk0y08jW9PmX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47"/>
  <sheetViews>
    <sheetView topLeftCell="N1" zoomScaleNormal="100" workbookViewId="0">
      <selection sqref="A1:M1048576"/>
    </sheetView>
  </sheetViews>
  <sheetFormatPr defaultColWidth="9.140625" defaultRowHeight="12.75" x14ac:dyDescent="0.2"/>
  <cols>
    <col min="1" max="1" width="23.5703125" style="118" hidden="1" customWidth="1"/>
    <col min="2" max="2" width="15.7109375" style="118" hidden="1" customWidth="1"/>
    <col min="3" max="3" width="13.42578125" style="118" hidden="1" customWidth="1"/>
    <col min="4" max="4" width="15" style="118" hidden="1" customWidth="1"/>
    <col min="5" max="5" width="17.5703125" hidden="1" customWidth="1"/>
    <col min="6" max="6" width="9.42578125" style="118" hidden="1" customWidth="1"/>
    <col min="7" max="7" width="13.140625" style="118" hidden="1" customWidth="1"/>
    <col min="8" max="13" width="0" style="118" hidden="1" customWidth="1"/>
    <col min="14" max="1024" width="9.140625" style="118"/>
  </cols>
  <sheetData>
    <row r="2" spans="1:12" ht="51.75" customHeight="1" x14ac:dyDescent="0.2">
      <c r="A2" s="355" t="s">
        <v>755</v>
      </c>
      <c r="B2" s="111" t="s">
        <v>756</v>
      </c>
      <c r="C2" s="356" t="s">
        <v>751</v>
      </c>
      <c r="D2" s="108" t="s">
        <v>757</v>
      </c>
      <c r="E2" s="113"/>
      <c r="F2" s="111"/>
      <c r="G2" s="111"/>
      <c r="L2" s="118">
        <v>1</v>
      </c>
    </row>
    <row r="3" spans="1:12" x14ac:dyDescent="0.2">
      <c r="A3" s="357" t="s">
        <v>758</v>
      </c>
      <c r="B3" s="346">
        <v>0</v>
      </c>
      <c r="C3" s="358"/>
      <c r="D3" s="358"/>
      <c r="E3" s="113"/>
      <c r="F3" s="111"/>
      <c r="G3" s="111"/>
      <c r="L3" s="118">
        <v>2</v>
      </c>
    </row>
    <row r="4" spans="1:12" x14ac:dyDescent="0.2">
      <c r="A4" s="357" t="s">
        <v>38</v>
      </c>
      <c r="B4" s="346">
        <v>1</v>
      </c>
      <c r="C4" s="359">
        <v>612</v>
      </c>
      <c r="D4" s="111" t="s">
        <v>759</v>
      </c>
      <c r="E4" s="113"/>
      <c r="F4" s="348" t="s">
        <v>741</v>
      </c>
      <c r="G4" s="348" t="s">
        <v>760</v>
      </c>
      <c r="L4" s="118">
        <v>3</v>
      </c>
    </row>
    <row r="5" spans="1:12" ht="13.5" customHeight="1" x14ac:dyDescent="0.2">
      <c r="A5" s="357" t="s">
        <v>39</v>
      </c>
      <c r="B5" s="346">
        <v>2</v>
      </c>
      <c r="C5" s="359">
        <v>577</v>
      </c>
      <c r="D5" s="111" t="s">
        <v>761</v>
      </c>
      <c r="E5" s="113"/>
      <c r="F5" s="360" t="s">
        <v>742</v>
      </c>
      <c r="G5" s="360" t="s">
        <v>762</v>
      </c>
      <c r="L5" s="118">
        <v>4</v>
      </c>
    </row>
    <row r="6" spans="1:12" ht="12.75" customHeight="1" x14ac:dyDescent="0.2">
      <c r="A6" s="357" t="s">
        <v>40</v>
      </c>
      <c r="B6" s="346">
        <v>3</v>
      </c>
      <c r="C6" s="359">
        <v>645</v>
      </c>
      <c r="D6" s="111" t="s">
        <v>763</v>
      </c>
      <c r="E6" s="113"/>
      <c r="F6" s="360" t="s">
        <v>743</v>
      </c>
      <c r="G6" s="360" t="s">
        <v>764</v>
      </c>
      <c r="L6" s="118">
        <v>5</v>
      </c>
    </row>
    <row r="7" spans="1:12" x14ac:dyDescent="0.2">
      <c r="A7" s="357"/>
      <c r="B7" s="346">
        <v>4</v>
      </c>
      <c r="C7" s="111"/>
      <c r="D7" s="111" t="s">
        <v>765</v>
      </c>
      <c r="E7" s="113"/>
      <c r="F7" s="111"/>
      <c r="G7" s="111"/>
      <c r="L7" s="118">
        <v>6</v>
      </c>
    </row>
    <row r="8" spans="1:12" x14ac:dyDescent="0.2">
      <c r="A8" s="357"/>
      <c r="B8" s="346"/>
      <c r="C8" s="111"/>
      <c r="D8" s="111"/>
      <c r="E8" s="113"/>
      <c r="F8" s="111"/>
      <c r="G8" s="111"/>
      <c r="L8" s="118">
        <v>7</v>
      </c>
    </row>
    <row r="9" spans="1:12" x14ac:dyDescent="0.2">
      <c r="B9" s="256"/>
      <c r="L9" s="118">
        <v>8</v>
      </c>
    </row>
    <row r="10" spans="1:12" x14ac:dyDescent="0.2">
      <c r="L10" s="118">
        <v>9</v>
      </c>
    </row>
    <row r="11" spans="1:12" x14ac:dyDescent="0.2">
      <c r="L11" s="118">
        <v>10</v>
      </c>
    </row>
    <row r="12" spans="1:12" x14ac:dyDescent="0.2">
      <c r="L12" s="118">
        <v>11</v>
      </c>
    </row>
    <row r="13" spans="1:12" x14ac:dyDescent="0.2">
      <c r="B13" s="346">
        <v>1</v>
      </c>
      <c r="C13" s="111" t="s">
        <v>759</v>
      </c>
      <c r="D13" s="118" t="s">
        <v>766</v>
      </c>
      <c r="L13" s="118">
        <v>12</v>
      </c>
    </row>
    <row r="14" spans="1:12" x14ac:dyDescent="0.2">
      <c r="B14" s="346">
        <v>2</v>
      </c>
      <c r="C14" s="111" t="s">
        <v>761</v>
      </c>
      <c r="D14" s="118" t="s">
        <v>767</v>
      </c>
      <c r="L14" s="118">
        <v>13</v>
      </c>
    </row>
    <row r="15" spans="1:12" x14ac:dyDescent="0.2">
      <c r="B15" s="346">
        <v>3</v>
      </c>
      <c r="C15" s="111" t="s">
        <v>763</v>
      </c>
      <c r="D15" s="118" t="s">
        <v>768</v>
      </c>
      <c r="L15" s="118">
        <v>14</v>
      </c>
    </row>
    <row r="16" spans="1:12" x14ac:dyDescent="0.2">
      <c r="B16" s="346">
        <v>4</v>
      </c>
      <c r="C16" s="111" t="s">
        <v>765</v>
      </c>
      <c r="D16" s="118" t="s">
        <v>769</v>
      </c>
      <c r="L16" s="118">
        <v>15</v>
      </c>
    </row>
    <row r="17" spans="12:12" x14ac:dyDescent="0.2">
      <c r="L17" s="118">
        <v>16</v>
      </c>
    </row>
    <row r="45" spans="1:5" x14ac:dyDescent="0.2">
      <c r="A45" s="338"/>
      <c r="B45" s="338"/>
      <c r="C45" s="338"/>
      <c r="D45" s="338"/>
    </row>
    <row r="46" spans="1:5" ht="11.25" customHeight="1" x14ac:dyDescent="0.2">
      <c r="D46" s="361"/>
      <c r="E46" s="338"/>
    </row>
    <row r="47" spans="1:5" ht="12" customHeight="1" x14ac:dyDescent="0.2">
      <c r="D47" s="361"/>
      <c r="E47" s="33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"/>
  <sheetViews>
    <sheetView zoomScaleNormal="100" workbookViewId="0">
      <selection activeCell="G21" activeCellId="1" sqref="B33:D36 G21"/>
    </sheetView>
  </sheetViews>
  <sheetFormatPr defaultColWidth="11.5703125" defaultRowHeight="12.75" x14ac:dyDescent="0.2"/>
  <cols>
    <col min="1" max="64" width="8.7109375" customWidth="1"/>
  </cols>
  <sheetData>
    <row r="2" spans="1:14" ht="34.5" x14ac:dyDescent="0.45">
      <c r="B2" s="362" t="s">
        <v>770</v>
      </c>
      <c r="N2" s="118" t="s">
        <v>771</v>
      </c>
    </row>
    <row r="3" spans="1:14" ht="18" x14ac:dyDescent="0.25">
      <c r="C3" s="363" t="s">
        <v>772</v>
      </c>
    </row>
    <row r="4" spans="1:14" ht="6.75" customHeight="1" x14ac:dyDescent="0.25">
      <c r="C4" s="363"/>
    </row>
    <row r="5" spans="1:14" ht="18" x14ac:dyDescent="0.25">
      <c r="A5" s="363" t="s">
        <v>773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</row>
    <row r="6" spans="1:14" ht="18" x14ac:dyDescent="0.25">
      <c r="A6" s="363" t="s">
        <v>774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</row>
    <row r="7" spans="1:14" ht="5.25" customHeight="1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  <c r="K7" s="363"/>
    </row>
    <row r="8" spans="1:14" ht="18" x14ac:dyDescent="0.25">
      <c r="A8" s="364" t="s">
        <v>775</v>
      </c>
      <c r="B8" s="365"/>
      <c r="C8" s="365"/>
      <c r="D8" s="365"/>
      <c r="E8" s="365"/>
      <c r="F8" s="364" t="s">
        <v>776</v>
      </c>
      <c r="G8" s="365"/>
      <c r="H8" s="365"/>
      <c r="I8" s="365"/>
      <c r="J8" s="365"/>
      <c r="K8" s="363"/>
    </row>
    <row r="9" spans="1:14" ht="18" x14ac:dyDescent="0.25">
      <c r="A9" s="364" t="s">
        <v>777</v>
      </c>
      <c r="B9" s="365"/>
      <c r="C9" s="365"/>
      <c r="D9" s="365"/>
      <c r="E9" s="365"/>
      <c r="F9" s="364" t="s">
        <v>778</v>
      </c>
      <c r="G9" s="365"/>
      <c r="H9" s="365"/>
      <c r="I9" s="365"/>
      <c r="J9" s="365"/>
      <c r="K9" s="363"/>
    </row>
    <row r="10" spans="1:14" ht="18" x14ac:dyDescent="0.25">
      <c r="A10" s="363"/>
      <c r="B10" s="363"/>
      <c r="C10" s="363"/>
      <c r="D10" s="363"/>
      <c r="E10" s="363"/>
      <c r="F10" s="363"/>
      <c r="G10" s="363"/>
      <c r="H10" s="363"/>
      <c r="I10" s="363"/>
      <c r="J10" s="363"/>
      <c r="K10" s="363"/>
    </row>
  </sheetData>
  <sheetProtection algorithmName="SHA-512" hashValue="LuM9Hy5Qwj55VexAjqsJjAjcKuzNfZmMT4zmpgO8w/1gz7IgnikT5qKxqoJ/MyfUiLF8HwANSkHHbSnQsimmxg==" saltValue="ksyYGGDoBE8RkDxfI0hzzA==" spinCount="100000" sheet="1" objects="1" scenarios="1"/>
  <pageMargins left="0.52986111111111101" right="0.2" top="0.32986111111111099" bottom="0.3402777777777780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opLeftCell="B6" zoomScaleNormal="100" workbookViewId="0">
      <selection activeCell="F42" sqref="F42"/>
    </sheetView>
  </sheetViews>
  <sheetFormatPr defaultColWidth="8.7109375" defaultRowHeight="12.75" x14ac:dyDescent="0.2"/>
  <cols>
    <col min="1" max="1" width="58.28515625" customWidth="1"/>
    <col min="2" max="3" width="9.140625" customWidth="1"/>
    <col min="4" max="4" width="13.7109375" customWidth="1"/>
    <col min="5" max="5" width="6.7109375" customWidth="1"/>
    <col min="6" max="6" width="116.42578125" customWidth="1"/>
    <col min="7" max="7" width="32.85546875" customWidth="1"/>
    <col min="8" max="33" width="9.140625" customWidth="1"/>
  </cols>
  <sheetData>
    <row r="1" spans="1:8" ht="12.75" customHeight="1" x14ac:dyDescent="0.2">
      <c r="A1" s="338"/>
      <c r="B1" s="338"/>
      <c r="C1" s="338"/>
      <c r="D1" s="338"/>
      <c r="E1" s="338"/>
      <c r="F1" s="338"/>
      <c r="G1" s="338"/>
    </row>
    <row r="2" spans="1:8" ht="12.75" customHeight="1" x14ac:dyDescent="0.2">
      <c r="A2" s="369" t="s">
        <v>47</v>
      </c>
      <c r="B2" s="369" t="s">
        <v>779</v>
      </c>
      <c r="C2" s="369">
        <v>73193754</v>
      </c>
      <c r="D2" s="369" t="str">
        <f>VLOOKUP(A2,соответствие!G:BH,21,FALSE())</f>
        <v>GL-000U</v>
      </c>
      <c r="E2" s="369"/>
      <c r="F2" s="369" t="str">
        <f>VLOOKUP(A2,соответствие!G:BE,2,FALSE())</f>
        <v>Фасад Акрил TopX1800 високоглянцевий GL-000U біла ніч, товщина 18,4 мм, основа - МДФ, зворотня сторона – високоміцне покриття  HS 000U біле</v>
      </c>
      <c r="G2" s="369" t="s">
        <v>48</v>
      </c>
      <c r="H2" s="338"/>
    </row>
    <row r="3" spans="1:8" ht="12.75" customHeight="1" x14ac:dyDescent="0.2">
      <c r="A3" s="369" t="s">
        <v>45</v>
      </c>
      <c r="B3" s="369" t="s">
        <v>780</v>
      </c>
      <c r="C3" s="369">
        <v>73193778</v>
      </c>
      <c r="D3" s="369" t="str">
        <f>VLOOKUP(A3,соответствие!G:BH,21,FALSE())</f>
        <v>GL-001U</v>
      </c>
      <c r="E3" s="369"/>
      <c r="F3" s="369" t="str">
        <f>VLOOKUP(A3,соответствие!G:BE,2,FALSE())</f>
        <v>Фасад Акрил TopX1800 високоглянцевий GL-001U ультра білий, товщина 18,4 мм, основа - МДФ, зворотня сторона – високоміцне покриття  HS 000U біле</v>
      </c>
      <c r="G3" s="369" t="s">
        <v>46</v>
      </c>
      <c r="H3" s="338"/>
    </row>
    <row r="4" spans="1:8" ht="12.75" customHeight="1" x14ac:dyDescent="0.2">
      <c r="A4" s="369" t="s">
        <v>49</v>
      </c>
      <c r="B4" s="369" t="s">
        <v>781</v>
      </c>
      <c r="C4" s="369">
        <v>73193761</v>
      </c>
      <c r="D4" s="369" t="str">
        <f>VLOOKUP(A4,соответствие!G:BH,21,FALSE())</f>
        <v>GL-002U</v>
      </c>
      <c r="E4" s="369"/>
      <c r="F4" s="369" t="str">
        <f>VLOOKUP(A4,соответствие!G:BE,2,FALSE())</f>
        <v>Фасад Акрил TopX1800 високоглянцевий GL-002U біле сонце, товщина 18,4 мм, основа - МДФ, зворотня сторона – високоміцне покриття  HS 000U біле</v>
      </c>
      <c r="G4" s="369" t="s">
        <v>50</v>
      </c>
      <c r="H4" s="338"/>
    </row>
    <row r="5" spans="1:8" ht="12.75" customHeight="1" x14ac:dyDescent="0.2">
      <c r="A5" s="369" t="s">
        <v>51</v>
      </c>
      <c r="B5" s="369" t="s">
        <v>782</v>
      </c>
      <c r="C5" s="369">
        <v>73852552</v>
      </c>
      <c r="D5" s="369" t="str">
        <f>VLOOKUP(A5,соответствие!G:BH,21,FALSE())</f>
        <v>GL-003U</v>
      </c>
      <c r="E5" s="369"/>
      <c r="F5" s="369" t="str">
        <f>VLOOKUP(A5,соответствие!G:BE,2,FALSE())</f>
        <v>Фасад Акрил TopX1800 високоглянцевий GL-003U сніжно-білий, товщина 18,4 мм, основа - МДФ, зворотня сторона – високоміцне покриття  HS 000U біле</v>
      </c>
      <c r="G5" s="369" t="s">
        <v>52</v>
      </c>
      <c r="H5" s="338"/>
    </row>
    <row r="6" spans="1:8" ht="12.75" customHeight="1" x14ac:dyDescent="0.2">
      <c r="A6" s="369" t="s">
        <v>60</v>
      </c>
      <c r="B6" s="369" t="s">
        <v>783</v>
      </c>
      <c r="C6" s="369">
        <v>73193167</v>
      </c>
      <c r="D6" s="369" t="str">
        <f>VLOOKUP(A6,соответствие!G:BH,21,FALSE())</f>
        <v>GL-101U</v>
      </c>
      <c r="E6" s="369"/>
      <c r="F6" s="369" t="str">
        <f>VLOOKUP(A6,соответствие!G:BE,2,FALSE())</f>
        <v>Фасад Акрил TopX1800 високоглянцевий GL-101U каєнський перець, товщина 18,4 мм, основа - МДФ, зворотня сторона – високоміцне покриття  HS 000U біле</v>
      </c>
      <c r="G6" s="369" t="s">
        <v>61</v>
      </c>
      <c r="H6" s="338"/>
    </row>
    <row r="7" spans="1:8" ht="12.75" customHeight="1" x14ac:dyDescent="0.2">
      <c r="A7" s="369" t="s">
        <v>58</v>
      </c>
      <c r="B7" s="369" t="s">
        <v>784</v>
      </c>
      <c r="C7" s="369">
        <v>73193839</v>
      </c>
      <c r="D7" s="369" t="str">
        <f>VLOOKUP(A7,соответствие!G:BH,21,FALSE())</f>
        <v>GL-102U</v>
      </c>
      <c r="E7" s="369"/>
      <c r="F7" s="369" t="str">
        <f>VLOOKUP(A7,соответствие!G:BE,2,FALSE())</f>
        <v>Фасад Акрил TopX1800 високоглянцевий GL-102U сливовий, товщина 18,4 мм, основа - МДФ, зворотня сторона – високоміцне покриття  HS 000U біле</v>
      </c>
      <c r="G7" s="369" t="s">
        <v>59</v>
      </c>
      <c r="H7" s="338"/>
    </row>
    <row r="8" spans="1:8" ht="12.75" customHeight="1" x14ac:dyDescent="0.2">
      <c r="A8" s="432" t="s">
        <v>932</v>
      </c>
      <c r="B8" s="432" t="s">
        <v>974</v>
      </c>
      <c r="C8" s="432" t="s">
        <v>975</v>
      </c>
      <c r="D8" s="369" t="str">
        <f>VLOOKUP(A8,соответствие!G:BH,21,FALSE())</f>
        <v>GL-201U</v>
      </c>
      <c r="E8" s="369"/>
      <c r="F8" s="369" t="str">
        <f>VLOOKUP(A8,соответствие!G:BE,2,FALSE())</f>
        <v>Фасад Акрил TopX1800 високоглянцевий GL-201U жасмин, товщина 18,4 мм, основа - МДФ, зворотня сторона –  високоміцне покриття HS 201U в колір</v>
      </c>
      <c r="G8" s="369" t="s">
        <v>933</v>
      </c>
      <c r="H8" s="338"/>
    </row>
    <row r="9" spans="1:8" ht="12.75" customHeight="1" x14ac:dyDescent="0.2">
      <c r="A9" s="432" t="s">
        <v>934</v>
      </c>
      <c r="B9" s="432" t="s">
        <v>976</v>
      </c>
      <c r="C9" s="432" t="s">
        <v>977</v>
      </c>
      <c r="D9" s="369" t="str">
        <f>VLOOKUP(A9,соответствие!G:BH,21,FALSE())</f>
        <v>GL-202U</v>
      </c>
      <c r="E9" s="369"/>
      <c r="F9" s="369" t="str">
        <f>VLOOKUP(A9,соответствие!G:BE,2,FALSE())</f>
        <v>Фасад Акрил TopX1800 високоглянцевий GL-202U мокко, товщина 18,4 мм, основа - МДФ, зворотня сторона –  високоміцне покриття HS 202U в колір</v>
      </c>
      <c r="G9" s="369" t="s">
        <v>935</v>
      </c>
      <c r="H9" s="338"/>
    </row>
    <row r="10" spans="1:8" ht="12.75" customHeight="1" x14ac:dyDescent="0.2">
      <c r="A10" s="432" t="s">
        <v>936</v>
      </c>
      <c r="B10" s="432" t="s">
        <v>978</v>
      </c>
      <c r="C10" s="432" t="s">
        <v>979</v>
      </c>
      <c r="D10" s="369" t="str">
        <f>VLOOKUP(A10,соответствие!G:BH,21,FALSE())</f>
        <v>GL-301U</v>
      </c>
      <c r="E10" s="369"/>
      <c r="F10" s="369" t="str">
        <f>VLOOKUP(A10,соответствие!G:BE,2,FALSE())</f>
        <v>Фасад Акрил TopX1800 високоглянцевий GL-301U кам'яна троянда, товщина 18,4 мм, основа - МДФ, зворотня сторона – високоміцне покриття  HS 301U в колір</v>
      </c>
      <c r="G10" s="369" t="s">
        <v>937</v>
      </c>
      <c r="H10" s="338"/>
    </row>
    <row r="11" spans="1:8" ht="12.75" customHeight="1" x14ac:dyDescent="0.2">
      <c r="A11" s="369" t="s">
        <v>56</v>
      </c>
      <c r="B11" s="369" t="s">
        <v>785</v>
      </c>
      <c r="C11" s="369">
        <v>73590676</v>
      </c>
      <c r="D11" s="369" t="str">
        <f>VLOOKUP(A11,соответствие!G:BH,21,FALSE())</f>
        <v>GL-302U</v>
      </c>
      <c r="E11" s="369"/>
      <c r="F11" s="369" t="str">
        <f>VLOOKUP(A11,соответствие!G:BE,2,FALSE())</f>
        <v>Фасад Акрил TopX1800 високоглянцевий GL-302U сапфір, товщина 18,4 мм, основа - МДФ, зворотня сторона – високоміцне покриття  HS 000U біле</v>
      </c>
      <c r="G11" s="369" t="s">
        <v>57</v>
      </c>
      <c r="H11" s="338"/>
    </row>
    <row r="12" spans="1:8" ht="12.75" customHeight="1" x14ac:dyDescent="0.2">
      <c r="A12" s="369" t="s">
        <v>1368</v>
      </c>
      <c r="B12" s="369" t="s">
        <v>1377</v>
      </c>
      <c r="C12" s="369">
        <v>74355977</v>
      </c>
      <c r="D12" s="369" t="str">
        <f>VLOOKUP(A12,соответствие!G:BH,21,FALSE())</f>
        <v>GL-403U</v>
      </c>
      <c r="E12" s="369"/>
      <c r="F12" s="369" t="str">
        <f>VLOOKUP(A12,соответствие!G:BE,2,FALSE())</f>
        <v>Фасад Акрил TopX1800 високоглянцевий GL-403U небесний оксамит, товщина 18,4 мм, основа - МДФ, зворотня сторона – високоміцне покриття  HS 403U в колір</v>
      </c>
      <c r="G12" s="369" t="s">
        <v>1369</v>
      </c>
      <c r="H12" s="338"/>
    </row>
    <row r="13" spans="1:8" ht="12.75" customHeight="1" x14ac:dyDescent="0.2">
      <c r="A13" s="432" t="s">
        <v>940</v>
      </c>
      <c r="B13" s="432" t="s">
        <v>982</v>
      </c>
      <c r="C13" s="432" t="s">
        <v>983</v>
      </c>
      <c r="D13" s="369" t="str">
        <f>VLOOKUP(A13,соответствие!G:BH,21,FALSE())</f>
        <v>GL-801U</v>
      </c>
      <c r="E13" s="369"/>
      <c r="F13" s="369" t="str">
        <f>VLOOKUP(A13,соответствие!G:BE,2,FALSE())</f>
        <v>Фасад Акрил TopX1800 високоглянцевий GL-801U лісовий вовк, товщина 18,4 мм, основа - МДФ, зворотня сторона – високоміцне покриття  HS 801U в колір</v>
      </c>
      <c r="G13" s="369" t="s">
        <v>941</v>
      </c>
      <c r="H13" s="338"/>
    </row>
    <row r="14" spans="1:8" ht="12.75" customHeight="1" x14ac:dyDescent="0.2">
      <c r="A14" s="432" t="s">
        <v>942</v>
      </c>
      <c r="B14" s="432" t="s">
        <v>984</v>
      </c>
      <c r="C14" s="432" t="s">
        <v>985</v>
      </c>
      <c r="D14" s="369" t="str">
        <f>VLOOKUP(A14,соответствие!G:BH,21,FALSE())</f>
        <v>GL-802U</v>
      </c>
      <c r="E14" s="369"/>
      <c r="F14" s="369" t="str">
        <f>VLOOKUP(A14,соответствие!G:BE,2,FALSE())</f>
        <v>Фасад Акрил TopX1800 високоглянцевий GL-802U сірий шовк, товщина 18,4 мм, основа - МДФ, зворотня сторона – високоміцне покриття  HS 802U в колір</v>
      </c>
      <c r="G14" s="369" t="s">
        <v>943</v>
      </c>
      <c r="H14" s="338"/>
    </row>
    <row r="15" spans="1:8" ht="12.75" customHeight="1" x14ac:dyDescent="0.2">
      <c r="A15" s="432" t="s">
        <v>944</v>
      </c>
      <c r="B15" s="432" t="s">
        <v>986</v>
      </c>
      <c r="C15" s="432" t="s">
        <v>987</v>
      </c>
      <c r="D15" s="369" t="str">
        <f>VLOOKUP(A15,соответствие!G:BH,21,FALSE())</f>
        <v>GL-803U</v>
      </c>
      <c r="E15" s="369"/>
      <c r="F15" s="369" t="str">
        <f>VLOOKUP(A15,соответствие!G:BE,2,FALSE())</f>
        <v>Фасад Акрил TopX1800 високоглянцевий GL-803U графіт, товщина 18,4 мм, основа - МДФ, зворотня сторона – високоміцне покриття  HS 803U в колір</v>
      </c>
      <c r="G15" s="369" t="s">
        <v>945</v>
      </c>
      <c r="H15" s="338"/>
    </row>
    <row r="16" spans="1:8" ht="12.75" customHeight="1" x14ac:dyDescent="0.2">
      <c r="A16" s="432" t="s">
        <v>946</v>
      </c>
      <c r="B16" s="432" t="s">
        <v>988</v>
      </c>
      <c r="C16" s="432" t="s">
        <v>989</v>
      </c>
      <c r="D16" s="369" t="str">
        <f>VLOOKUP(A16,соответствие!G:BH,21,FALSE())</f>
        <v>GL-804U</v>
      </c>
      <c r="E16" s="369"/>
      <c r="F16" s="369" t="str">
        <f>VLOOKUP(A16,соответствие!G:BE,2,FALSE())</f>
        <v>Фасад Акрил TopX1800 високоглянцевий GL-804U кварцевий, товщина 18,4 мм, основа - МДФ, зворотня сторона – високоміцне покриття  HS 804U в колір</v>
      </c>
      <c r="G16" s="369" t="s">
        <v>947</v>
      </c>
      <c r="H16" s="338"/>
    </row>
    <row r="17" spans="1:8" ht="12.75" customHeight="1" x14ac:dyDescent="0.2">
      <c r="A17" s="369" t="s">
        <v>54</v>
      </c>
      <c r="B17" s="369" t="s">
        <v>786</v>
      </c>
      <c r="C17" s="369">
        <v>73193822</v>
      </c>
      <c r="D17" s="369" t="str">
        <f>VLOOKUP(A17,соответствие!G:BH,21,FALSE())</f>
        <v>GL-900U</v>
      </c>
      <c r="E17" s="369"/>
      <c r="F17" s="369" t="str">
        <f>VLOOKUP(A17,соответствие!G:BE,2,FALSE())</f>
        <v>Фасад Акрил TopX1800 високоглянцевий GL-900U космос, товщина 18,4 мм, основа - МДФ, зворотня сторона – високоміцне покриття  HS 900U чорне</v>
      </c>
      <c r="G17" s="369" t="s">
        <v>55</v>
      </c>
      <c r="H17" s="338"/>
    </row>
    <row r="18" spans="1:8" ht="12.75" customHeight="1" x14ac:dyDescent="0.2">
      <c r="A18" s="432" t="s">
        <v>938</v>
      </c>
      <c r="B18" s="432" t="s">
        <v>980</v>
      </c>
      <c r="C18" s="432" t="s">
        <v>981</v>
      </c>
      <c r="D18" s="369" t="str">
        <f>VLOOKUP(A18,соответствие!G:BH,21,FALSE())</f>
        <v>GL-501U</v>
      </c>
      <c r="E18" s="369"/>
      <c r="F18" s="369" t="str">
        <f>VLOOKUP(A18,соответствие!G:BE,2,FALSE())</f>
        <v>Фасад Акрил TopX1800 високоглянцевий GL-501U меркурій, товщина 18,4 мм, основа - МДФ, зворотня сторона – високоміцне покриття  HS 501U в колір</v>
      </c>
      <c r="G18" s="369" t="s">
        <v>939</v>
      </c>
      <c r="H18" s="338"/>
    </row>
    <row r="19" spans="1:8" ht="12.75" customHeight="1" x14ac:dyDescent="0.2">
      <c r="A19" s="369" t="s">
        <v>64</v>
      </c>
      <c r="B19" s="369" t="s">
        <v>787</v>
      </c>
      <c r="C19" s="369">
        <v>73193174</v>
      </c>
      <c r="D19" s="369" t="str">
        <f>VLOOKUP(A19,соответствие!G:BH,21,FALSE())</f>
        <v>ME-001U</v>
      </c>
      <c r="E19" s="369"/>
      <c r="F19" s="369" t="str">
        <f>VLOOKUP(A19,соответствие!G:BE,2,FALSE())</f>
        <v>Фасад Акрил TopX1800 металік ME-001U біла перлина, товщина 18,4 мм, основа - МДФ, зворотня сторона – високоміцне покриття  HS 000U біле</v>
      </c>
      <c r="G19" s="369" t="s">
        <v>65</v>
      </c>
      <c r="H19" s="338"/>
    </row>
    <row r="20" spans="1:8" ht="12.75" customHeight="1" x14ac:dyDescent="0.2">
      <c r="A20" s="369" t="s">
        <v>1038</v>
      </c>
      <c r="B20" s="369" t="s">
        <v>1053</v>
      </c>
      <c r="C20" s="369">
        <v>74298199</v>
      </c>
      <c r="D20" s="369" t="str">
        <f>VLOOKUP(A20,соответствие!G:BH,21,FALSE())</f>
        <v>ME-203U</v>
      </c>
      <c r="E20" s="369"/>
      <c r="F20" s="369" t="s">
        <v>1039</v>
      </c>
      <c r="G20" s="369" t="s">
        <v>1039</v>
      </c>
      <c r="H20" s="338"/>
    </row>
    <row r="21" spans="1:8" ht="12.75" customHeight="1" x14ac:dyDescent="0.2">
      <c r="A21" s="432" t="s">
        <v>948</v>
      </c>
      <c r="B21" s="432" t="s">
        <v>990</v>
      </c>
      <c r="C21" s="432" t="s">
        <v>991</v>
      </c>
      <c r="D21" s="369" t="str">
        <f>VLOOKUP(A21,соответствие!G:BH,21,FALSE())</f>
        <v>ME-401U</v>
      </c>
      <c r="E21" s="360"/>
      <c r="F21" s="369" t="str">
        <f>VLOOKUP(A21,соответствие!G:BE,2,FALSE())</f>
        <v>Фасад Акрил TopX1800 металік ME-401U небесно-бірюзовий, товщина 18,4 мм, основа - МДФ, зворотня сторона – високоміцне покриття  HS 401U в колір</v>
      </c>
      <c r="G21" s="360" t="s">
        <v>949</v>
      </c>
      <c r="H21" s="338"/>
    </row>
    <row r="22" spans="1:8" ht="12.75" customHeight="1" x14ac:dyDescent="0.2">
      <c r="A22" s="432" t="s">
        <v>950</v>
      </c>
      <c r="B22" s="432" t="s">
        <v>992</v>
      </c>
      <c r="C22" s="432" t="s">
        <v>993</v>
      </c>
      <c r="D22" s="369" t="str">
        <f>VLOOKUP(A22,соответствие!G:BH,21,FALSE())</f>
        <v>ME-805U</v>
      </c>
      <c r="E22" s="360"/>
      <c r="F22" s="369" t="str">
        <f>VLOOKUP(A22,соответствие!G:BE,2,FALSE())</f>
        <v>Фасад Акрил TopX1800 металік ME-805U платинум, товщина 18,4 мм, основа - МДФ, зворотня сторона – високоміцне покриття  HS 805U в колір</v>
      </c>
      <c r="G22" s="360" t="s">
        <v>951</v>
      </c>
      <c r="H22" s="338"/>
    </row>
    <row r="23" spans="1:8" ht="12.75" customHeight="1" x14ac:dyDescent="0.2">
      <c r="A23" s="432" t="s">
        <v>952</v>
      </c>
      <c r="B23" s="432" t="s">
        <v>994</v>
      </c>
      <c r="C23" s="432" t="s">
        <v>995</v>
      </c>
      <c r="D23" s="369" t="str">
        <f>VLOOKUP(A23,соответствие!G:BH,21,FALSE())</f>
        <v>ME-806U</v>
      </c>
      <c r="E23" s="360"/>
      <c r="F23" s="369" t="str">
        <f>VLOOKUP(A23,соответствие!G:BE,2,FALSE())</f>
        <v>Фасад Акрил TopX1800 металік ME-806U чорна перлина, товщина 18,4 мм, основа - МДФ, зворотня сторона – високоміцне покриття  HS 806U в колір</v>
      </c>
      <c r="G23" s="360" t="s">
        <v>953</v>
      </c>
      <c r="H23" s="338"/>
    </row>
    <row r="24" spans="1:8" ht="12.75" customHeight="1" x14ac:dyDescent="0.2">
      <c r="A24" s="360" t="s">
        <v>66</v>
      </c>
      <c r="B24" s="360" t="s">
        <v>788</v>
      </c>
      <c r="C24" s="360">
        <v>73193860</v>
      </c>
      <c r="D24" s="369" t="str">
        <f>VLOOKUP(A24,соответствие!G:BH,21,FALSE())</f>
        <v>ME-900U</v>
      </c>
      <c r="E24" s="360"/>
      <c r="F24" s="369" t="str">
        <f>VLOOKUP(A24,соответствие!G:BE,2,FALSE())</f>
        <v>Фасад Акрил TopX1800 металік ME-900U авантюрин, товщина 18,4 мм, основа - МДФ, зворотня сторона – високоміцне покриття  HS 900U чорне</v>
      </c>
      <c r="G24" s="360" t="s">
        <v>67</v>
      </c>
      <c r="H24" s="338"/>
    </row>
    <row r="25" spans="1:8" ht="12.75" customHeight="1" x14ac:dyDescent="0.2">
      <c r="A25" s="360" t="s">
        <v>1040</v>
      </c>
      <c r="B25" s="360" t="s">
        <v>1054</v>
      </c>
      <c r="C25" s="360">
        <v>74298212</v>
      </c>
      <c r="D25" s="369" t="str">
        <f>VLOOKUP(A25,соответствие!G:BH,21,FALSE())</f>
        <v>MM-203U</v>
      </c>
      <c r="E25" s="360"/>
      <c r="F25" s="369" t="s">
        <v>1041</v>
      </c>
      <c r="G25" s="360" t="s">
        <v>1041</v>
      </c>
      <c r="H25" s="338"/>
    </row>
    <row r="26" spans="1:8" s="367" customFormat="1" ht="12.75" customHeight="1" x14ac:dyDescent="0.2">
      <c r="A26" s="360" t="s">
        <v>1042</v>
      </c>
      <c r="B26" s="360" t="s">
        <v>1055</v>
      </c>
      <c r="C26" s="360">
        <v>74298236</v>
      </c>
      <c r="D26" s="369" t="str">
        <f>VLOOKUP(A26,соответствие!G:BH,21,FALSE())</f>
        <v>MM-204U</v>
      </c>
      <c r="E26" s="360"/>
      <c r="F26" s="369" t="str">
        <f>VLOOKUP(A26,соответствие!G:BE,2,FALSE())</f>
        <v>Фасад Акрил TopX1800 глибокий матовий металік MM-204U бронза, товщина 18,4 мм, основа - МДФ, зворотня сторона – високоміцне покриття  HS 000U біле</v>
      </c>
      <c r="G26" s="360" t="s">
        <v>63</v>
      </c>
      <c r="H26" s="366"/>
    </row>
    <row r="27" spans="1:8" ht="12.75" customHeight="1" x14ac:dyDescent="0.2">
      <c r="A27" s="432" t="s">
        <v>954</v>
      </c>
      <c r="B27" s="432" t="s">
        <v>996</v>
      </c>
      <c r="C27" s="432" t="s">
        <v>997</v>
      </c>
      <c r="D27" s="369" t="str">
        <f>VLOOKUP(A27,соответствие!G:BH,21,FALSE())</f>
        <v>MM-806U</v>
      </c>
      <c r="E27" s="360"/>
      <c r="F27" s="369" t="str">
        <f>VLOOKUP(A27,соответствие!G:BE,2,FALSE())</f>
        <v>Фасад Акрил TopX1800 глибокий матовий металік MM-806U чорна перлина, товщина 18,4 мм, основа - МДФ, зворотня сторона – високоміцне покриття  HS 806U в колір</v>
      </c>
      <c r="G27" s="360" t="s">
        <v>955</v>
      </c>
      <c r="H27" s="338"/>
    </row>
    <row r="28" spans="1:8" ht="12.75" customHeight="1" x14ac:dyDescent="0.2">
      <c r="A28" s="369" t="s">
        <v>69</v>
      </c>
      <c r="B28" s="369" t="s">
        <v>789</v>
      </c>
      <c r="C28" s="369">
        <v>73193891</v>
      </c>
      <c r="D28" s="369" t="str">
        <f>VLOOKUP(A28,соответствие!G:BH,21,FALSE())</f>
        <v>MT-AF-000U</v>
      </c>
      <c r="E28" s="369"/>
      <c r="F28" s="369" t="str">
        <f>VLOOKUP(A28,соответствие!G:BE,2,FALSE())</f>
        <v>Фасад Акрил TopX1800 глибокий матовий MT-AF-000U біла ніч, товщина 18,4 мм, основа - МДФ, зворотня сторона – високоміцне покриття  HS 000U біле</v>
      </c>
      <c r="G28" s="369" t="s">
        <v>70</v>
      </c>
      <c r="H28" s="338"/>
    </row>
    <row r="29" spans="1:8" ht="12.75" customHeight="1" x14ac:dyDescent="0.2">
      <c r="A29" s="369" t="s">
        <v>71</v>
      </c>
      <c r="B29" s="369" t="s">
        <v>790</v>
      </c>
      <c r="C29" s="369">
        <v>73193907</v>
      </c>
      <c r="D29" s="369" t="str">
        <f>VLOOKUP(A29,соответствие!G:BH,21,FALSE())</f>
        <v>MT-AF-001U</v>
      </c>
      <c r="E29" s="369"/>
      <c r="F29" s="369" t="str">
        <f>VLOOKUP(A29,соответствие!G:BE,2,FALSE())</f>
        <v>Фасад Акрил TopX1800 глибокий матовий MT-AF-001U ультра білий, товщина 18,4 мм, основа - МДФ, зворотня сторона – високоміцне покриття  HS 000U біле</v>
      </c>
      <c r="G29" s="369" t="s">
        <v>72</v>
      </c>
      <c r="H29" s="338"/>
    </row>
    <row r="30" spans="1:8" ht="12.75" customHeight="1" x14ac:dyDescent="0.2">
      <c r="A30" s="369" t="s">
        <v>73</v>
      </c>
      <c r="B30" s="369" t="s">
        <v>791</v>
      </c>
      <c r="C30" s="369">
        <v>73852545</v>
      </c>
      <c r="D30" s="369" t="str">
        <f>VLOOKUP(A30,соответствие!G:BH,21,FALSE())</f>
        <v>MT-AF-003U</v>
      </c>
      <c r="E30" s="369"/>
      <c r="F30" s="369" t="str">
        <f>VLOOKUP(A30,соответствие!G:BE,2,FALSE())</f>
        <v>Фасад Акрил TopX1800 глибокий матовий MT-AF-003U сніжно-білий, товщина 18,4 мм, основа - МДФ, зворотня сторона – високоміцне покриття  HS 000U біле</v>
      </c>
      <c r="G30" s="369" t="s">
        <v>74</v>
      </c>
      <c r="H30" s="338"/>
    </row>
    <row r="31" spans="1:8" ht="12.75" customHeight="1" x14ac:dyDescent="0.2">
      <c r="A31" s="432" t="s">
        <v>956</v>
      </c>
      <c r="B31" s="432" t="s">
        <v>998</v>
      </c>
      <c r="C31" s="432" t="s">
        <v>999</v>
      </c>
      <c r="D31" s="369" t="str">
        <f>VLOOKUP(A31,соответствие!G:BH,21,FALSE())</f>
        <v>MT-AF-201U</v>
      </c>
      <c r="E31" s="369"/>
      <c r="F31" s="369" t="str">
        <f>VLOOKUP(A31,соответствие!G:BE,2,FALSE())</f>
        <v>Фасад Акрил TopX1800 глибокий матовий MT-AF-201U жасмин, товщина 18,4 мм, основа - МДФ, зворотня сторона – високоміцне покриття  HS 201U в колір</v>
      </c>
      <c r="G31" s="369" t="s">
        <v>957</v>
      </c>
      <c r="H31" s="338"/>
    </row>
    <row r="32" spans="1:8" ht="12.75" customHeight="1" x14ac:dyDescent="0.2">
      <c r="A32" s="432" t="s">
        <v>958</v>
      </c>
      <c r="B32" s="432" t="s">
        <v>1000</v>
      </c>
      <c r="C32" s="432" t="s">
        <v>1001</v>
      </c>
      <c r="D32" s="369" t="str">
        <f>VLOOKUP(A32,соответствие!G:BH,21,FALSE())</f>
        <v>MT-AF-202U</v>
      </c>
      <c r="E32" s="369"/>
      <c r="F32" s="369" t="str">
        <f>VLOOKUP(A32,соответствие!G:BE,2,FALSE())</f>
        <v>Фасад Акрил TopX1800 глибокий матовий MT-AF-202U мокко, товщина 18,4 мм, основа - МДФ, зворотня сторона – високоміцне покриття  HS 202U в колір</v>
      </c>
      <c r="G32" s="369" t="s">
        <v>959</v>
      </c>
      <c r="H32" s="338"/>
    </row>
    <row r="33" spans="1:8" s="393" customFormat="1" ht="12.75" customHeight="1" x14ac:dyDescent="0.2">
      <c r="A33" s="391" t="s">
        <v>1044</v>
      </c>
      <c r="B33" s="391" t="s">
        <v>1056</v>
      </c>
      <c r="C33" s="391">
        <v>74298250</v>
      </c>
      <c r="D33" s="369" t="str">
        <f>VLOOKUP(A33,соответствие!G:BH,21,FALSE())</f>
        <v>MT-AF-205U</v>
      </c>
      <c r="E33" s="391"/>
      <c r="F33" s="369" t="str">
        <f>VLOOKUP(A33,соответствие!G:BE,2,FALSE())</f>
        <v>Фасад Акрил TopX1800 глибокий матовий MT-AF-205U капучіно, товщина 18,4 мм, основа - МДФ, зворотня сторона – високоміцне покриття  HS 000U біле</v>
      </c>
      <c r="G33" s="391" t="s">
        <v>889</v>
      </c>
      <c r="H33" s="392"/>
    </row>
    <row r="34" spans="1:8" ht="12.75" customHeight="1" x14ac:dyDescent="0.2">
      <c r="A34" s="432" t="s">
        <v>960</v>
      </c>
      <c r="B34" s="432" t="s">
        <v>1002</v>
      </c>
      <c r="C34" s="432" t="s">
        <v>1003</v>
      </c>
      <c r="D34" s="369" t="str">
        <f>VLOOKUP(A34,соответствие!G:BH,21,FALSE())</f>
        <v>MT-AF-301U</v>
      </c>
      <c r="E34" s="369"/>
      <c r="F34" s="369" t="str">
        <f>VLOOKUP(A34,соответствие!G:BE,2,FALSE())</f>
        <v>Фасад Акрил TopX1800 глибокий матовий MT-AF-301U кам'яна троянда, товщина 18,4 мм, основа - МДФ, зворотня сторона – високоміцне покриття  HS 301U в колір</v>
      </c>
      <c r="G34" s="369" t="s">
        <v>961</v>
      </c>
      <c r="H34" s="338"/>
    </row>
    <row r="35" spans="1:8" s="393" customFormat="1" ht="12.75" customHeight="1" x14ac:dyDescent="0.2">
      <c r="A35" s="391" t="s">
        <v>1046</v>
      </c>
      <c r="B35" s="391" t="s">
        <v>1057</v>
      </c>
      <c r="C35" s="391">
        <v>74298274</v>
      </c>
      <c r="D35" s="369" t="str">
        <f>VLOOKUP(A35,соответствие!G:BH,21,FALSE())</f>
        <v>MT-AF-303U</v>
      </c>
      <c r="E35" s="391"/>
      <c r="F35" s="369" t="str">
        <f>VLOOKUP(A35,соответствие!G:BE,2,FALSE())</f>
        <v>Фасад Акрил TopX1800 глибокий матовий MT-AF-303U евкаліпт, товщина 18,4 мм, основа - МДФ, зворотня сторона – високоміцне покриття  HS 000U біле</v>
      </c>
      <c r="G35" s="391" t="s">
        <v>888</v>
      </c>
      <c r="H35" s="392"/>
    </row>
    <row r="36" spans="1:8" s="638" customFormat="1" ht="12.75" customHeight="1" x14ac:dyDescent="0.2">
      <c r="A36" s="636" t="s">
        <v>1380</v>
      </c>
      <c r="B36" s="636" t="s">
        <v>1387</v>
      </c>
      <c r="C36" s="636">
        <v>74355397</v>
      </c>
      <c r="D36" s="636" t="str">
        <f>VLOOKUP(A36,соответствие!G:BH,21,FALSE())</f>
        <v>MT-AF-307U</v>
      </c>
      <c r="E36" s="636"/>
      <c r="F36" s="636" t="str">
        <f>VLOOKUP(A36,соответствие!G:BE,2,FALSE())</f>
        <v>Фасад Акрил TopX1800 глибокий матовий MT-AF-307U марсала, товщина 18,4 мм, основа - МДФ, зворотня сторона – високоміцне покриття  HS 000U біле</v>
      </c>
      <c r="G36" s="636" t="s">
        <v>1381</v>
      </c>
      <c r="H36" s="637"/>
    </row>
    <row r="37" spans="1:8" ht="12.75" customHeight="1" x14ac:dyDescent="0.2">
      <c r="A37" s="369" t="s">
        <v>1370</v>
      </c>
      <c r="B37" s="369" t="s">
        <v>1378</v>
      </c>
      <c r="C37" s="369">
        <v>74351610</v>
      </c>
      <c r="D37" s="369" t="str">
        <f>VLOOKUP(A37,соответствие!G:BH,21,FALSE())</f>
        <v>MT-AF-403U</v>
      </c>
      <c r="E37" s="369"/>
      <c r="F37" s="369" t="str">
        <f>VLOOKUP(A37,соответствие!G:BE,2,FALSE())</f>
        <v>Фасад Акрил TopX1800 глибокий матовий MT-AF-403U небесний оксамит, товщина 18,4 мм, основа - МДФ, зворотня сторона – високоміцне покриття  HS 403U в колір</v>
      </c>
      <c r="G37" s="369" t="s">
        <v>1371</v>
      </c>
      <c r="H37" s="338"/>
    </row>
    <row r="38" spans="1:8" ht="12.75" customHeight="1" x14ac:dyDescent="0.2">
      <c r="A38" s="369" t="s">
        <v>1372</v>
      </c>
      <c r="B38" s="369" t="s">
        <v>1379</v>
      </c>
      <c r="C38" s="369">
        <v>74354888</v>
      </c>
      <c r="D38" s="369" t="str">
        <f>VLOOKUP(A38,соответствие!G:BH,21,FALSE())</f>
        <v>MT-AF-500U</v>
      </c>
      <c r="E38" s="369"/>
      <c r="F38" s="369" t="str">
        <f>VLOOKUP(A38,соответствие!G:BE,2,FALSE())</f>
        <v>Фасад Акрил TopX1800 глибокий матовий MT-AF-500U AS океан, товщина 18,4 мм, основа - МДФ, зворотня сторона – високоміцне покриття  HS 500U в колір</v>
      </c>
      <c r="G38" s="369" t="s">
        <v>1373</v>
      </c>
      <c r="H38" s="338"/>
    </row>
    <row r="39" spans="1:8" ht="12.75" customHeight="1" x14ac:dyDescent="0.2">
      <c r="A39" s="432" t="s">
        <v>962</v>
      </c>
      <c r="B39" s="432" t="s">
        <v>1004</v>
      </c>
      <c r="C39" s="432" t="s">
        <v>1005</v>
      </c>
      <c r="D39" s="369" t="str">
        <f>VLOOKUP(A39,соответствие!G:BH,21,FALSE())</f>
        <v>MT-AF-501U</v>
      </c>
      <c r="E39" s="369"/>
      <c r="F39" s="369" t="str">
        <f>VLOOKUP(A39,соответствие!G:BE,2,FALSE())</f>
        <v>Фасад Акрил TopX1800 глибокий матовий MT-AF-501U AS меркурій, товщина 18,4 мм, основа - МДФ, зворотня сторона – високоміцне покриття  HS 501U в колір</v>
      </c>
      <c r="G39" s="369" t="s">
        <v>963</v>
      </c>
      <c r="H39" s="338"/>
    </row>
    <row r="40" spans="1:8" ht="12.75" customHeight="1" x14ac:dyDescent="0.2">
      <c r="A40" s="432" t="s">
        <v>964</v>
      </c>
      <c r="B40" s="432" t="s">
        <v>1006</v>
      </c>
      <c r="C40" s="432" t="s">
        <v>1007</v>
      </c>
      <c r="D40" s="369" t="str">
        <f>VLOOKUP(A40,соответствие!G:BH,21,FALSE())</f>
        <v>MT-AF-502U</v>
      </c>
      <c r="E40" s="369"/>
      <c r="F40" s="369" t="str">
        <f>VLOOKUP(A40,соответствие!G:BE,2,FALSE())</f>
        <v>Фасад Акрил TopX1800 глибокий матовий MT-AF-502U AS гріджио модерн, товщина 18,4 мм, основа - МДФ, зворотня сторона – високоміцне покриття  HS 502U в колір</v>
      </c>
      <c r="G40" s="369" t="s">
        <v>965</v>
      </c>
      <c r="H40" s="338"/>
    </row>
    <row r="41" spans="1:8" ht="12.75" customHeight="1" x14ac:dyDescent="0.2">
      <c r="A41" s="432" t="s">
        <v>966</v>
      </c>
      <c r="B41" s="432" t="s">
        <v>1008</v>
      </c>
      <c r="C41" s="432" t="s">
        <v>1009</v>
      </c>
      <c r="D41" s="369" t="str">
        <f>VLOOKUP(A41,соответствие!G:BH,21,FALSE())</f>
        <v>MT-AF-801U</v>
      </c>
      <c r="E41" s="369"/>
      <c r="F41" s="369" t="str">
        <f>VLOOKUP(A41,соответствие!G:BE,2,FALSE())</f>
        <v>Фасад Акрил TopX1800 глибокий матовий MT-AF-801U лісовий вовк, товщина 18,4 мм, основа - МДФ, зворотня сторона – високоміцне покриття  HS 801U в колір</v>
      </c>
      <c r="G41" s="369" t="s">
        <v>967</v>
      </c>
      <c r="H41" s="338"/>
    </row>
    <row r="42" spans="1:8" ht="12.75" customHeight="1" x14ac:dyDescent="0.2">
      <c r="A42" s="432" t="s">
        <v>968</v>
      </c>
      <c r="B42" s="432" t="s">
        <v>1010</v>
      </c>
      <c r="C42" s="432" t="s">
        <v>1011</v>
      </c>
      <c r="D42" s="369" t="str">
        <f>VLOOKUP(A42,соответствие!G:BH,21,FALSE())</f>
        <v>MT-AF-802U</v>
      </c>
      <c r="E42" s="369"/>
      <c r="F42" s="369" t="str">
        <f>VLOOKUP(A42,соответствие!G:BE,2,FALSE())</f>
        <v>Фасад Акрил TopX1800 глибокий матовий MT-AF-802U сірий шовк, товщина 18,4 мм, основа - МДФ, зворотня сторона – високоміцне покриття  HS 802U в колір</v>
      </c>
      <c r="G42" s="369" t="s">
        <v>969</v>
      </c>
      <c r="H42" s="338"/>
    </row>
    <row r="43" spans="1:8" ht="12.75" customHeight="1" x14ac:dyDescent="0.2">
      <c r="A43" s="432" t="s">
        <v>970</v>
      </c>
      <c r="B43" s="432" t="s">
        <v>1012</v>
      </c>
      <c r="C43" s="432" t="s">
        <v>1013</v>
      </c>
      <c r="D43" s="369" t="str">
        <f>VLOOKUP(A43,соответствие!G:BH,21,FALSE())</f>
        <v>MT-AF-803U</v>
      </c>
      <c r="E43" s="369"/>
      <c r="F43" s="369" t="str">
        <f>VLOOKUP(A43,соответствие!G:BE,2,FALSE())</f>
        <v>Фасад Акрил TopX1800 глибокий матовий MT-AF-803U графіт, товщина 18,4 мм, основа - МДФ, зворотня сторона – високоміцне покриття  HS 803U в колір</v>
      </c>
      <c r="G43" s="369" t="s">
        <v>971</v>
      </c>
      <c r="H43" s="338"/>
    </row>
    <row r="44" spans="1:8" ht="12.75" customHeight="1" x14ac:dyDescent="0.2">
      <c r="A44" s="432" t="s">
        <v>972</v>
      </c>
      <c r="B44" s="432" t="s">
        <v>1014</v>
      </c>
      <c r="C44" s="432" t="s">
        <v>1015</v>
      </c>
      <c r="D44" s="369" t="str">
        <f>VLOOKUP(A44,соответствие!G:BH,21,FALSE())</f>
        <v>MT-AF-804U</v>
      </c>
      <c r="E44" s="369"/>
      <c r="F44" s="369" t="str">
        <f>VLOOKUP(A44,соответствие!G:BE,2,FALSE())</f>
        <v>Фасад Акрил TopX1800 глибокий матовий MT-AF-804U кварцевий, товщина 18,4 мм, основа - МДФ, зворотня сторона – високоміцне покриття  HS 804U в колір</v>
      </c>
      <c r="G44" s="369" t="s">
        <v>973</v>
      </c>
      <c r="H44" s="338"/>
    </row>
    <row r="45" spans="1:8" ht="12.75" customHeight="1" x14ac:dyDescent="0.2">
      <c r="A45" s="369" t="s">
        <v>76</v>
      </c>
      <c r="B45" s="369" t="s">
        <v>792</v>
      </c>
      <c r="C45" s="369">
        <v>73193952</v>
      </c>
      <c r="D45" s="369" t="str">
        <f>VLOOKUP(A45,соответствие!G:BH,21,FALSE())</f>
        <v>MT-AF-900U</v>
      </c>
      <c r="E45" s="369"/>
      <c r="F45" s="369" t="str">
        <f>VLOOKUP(A45,соответствие!G:BE,2,FALSE())</f>
        <v>Фасад Акрил TopX1800 глибокий матовий MT-AF-900U космос, товщина 18,4 мм, основа - МДФ, зворотня сторона – високоміцне покриття  HS 900U чорне</v>
      </c>
      <c r="G45" s="369" t="s">
        <v>77</v>
      </c>
      <c r="H45" s="338"/>
    </row>
    <row r="46" spans="1:8" ht="12.75" customHeight="1" x14ac:dyDescent="0.2">
      <c r="A46" s="369" t="s">
        <v>80</v>
      </c>
      <c r="B46" s="369" t="s">
        <v>793</v>
      </c>
      <c r="C46" s="369">
        <v>73193983</v>
      </c>
      <c r="D46" s="369" t="str">
        <f>VLOOKUP(A46,соответствие!G:BH,21,FALSE())</f>
        <v>GL-000U</v>
      </c>
      <c r="E46" s="369"/>
      <c r="F46" s="369" t="str">
        <f>VLOOKUP(A46,соответствие!G:BE,2,FALSE())</f>
        <v>Фасад Crystaline TopX1802 високоглянцевий GL-000U біла ніч, товщина 20 мм, основа - МДФ, зворотня сторона – високоміцне покриття  HС 000U в колір</v>
      </c>
      <c r="G46" s="369" t="s">
        <v>81</v>
      </c>
      <c r="H46" s="338"/>
    </row>
    <row r="47" spans="1:8" ht="12.75" customHeight="1" x14ac:dyDescent="0.2">
      <c r="A47" s="369" t="s">
        <v>78</v>
      </c>
      <c r="B47" s="369" t="s">
        <v>794</v>
      </c>
      <c r="C47" s="369">
        <v>73193976</v>
      </c>
      <c r="D47" s="369" t="str">
        <f>VLOOKUP(A47,соответствие!G:BH,21,FALSE())</f>
        <v>GL-001U</v>
      </c>
      <c r="E47" s="369"/>
      <c r="F47" s="369" t="str">
        <f>VLOOKUP(A47,соответствие!G:BE,2,FALSE())</f>
        <v>Фасад Crystaline TopX1801 високоглянцевий GL-001U ультра білий, товщина 20 мм, основа - МДФ, зворотня сторона – високоміцне покриття  HС 001U в колір</v>
      </c>
      <c r="G47" s="369" t="s">
        <v>79</v>
      </c>
      <c r="H47" s="338"/>
    </row>
    <row r="48" spans="1:8" ht="12.75" customHeight="1" x14ac:dyDescent="0.2">
      <c r="A48" s="369" t="s">
        <v>82</v>
      </c>
      <c r="B48" s="369" t="s">
        <v>795</v>
      </c>
      <c r="C48" s="369">
        <v>73193969</v>
      </c>
      <c r="D48" s="369" t="str">
        <f>VLOOKUP(A48,соответствие!G:BH,21,FALSE())</f>
        <v>GL-002U</v>
      </c>
      <c r="E48" s="369"/>
      <c r="F48" s="369" t="str">
        <f>VLOOKUP(A48,соответствие!G:BE,2,FALSE())</f>
        <v>Фасад Crystaline TopX1800 високоглянцевий GL-002U біле сонце, товщина 20 мм, основа - МДФ, зворотня сторона – високоміцне покриття  HС 002U в колір</v>
      </c>
      <c r="G48" s="369" t="s">
        <v>83</v>
      </c>
      <c r="H48" s="338"/>
    </row>
    <row r="49" spans="1:8" ht="12.75" customHeight="1" x14ac:dyDescent="0.2">
      <c r="A49" s="369" t="s">
        <v>84</v>
      </c>
      <c r="B49" s="369" t="s">
        <v>796</v>
      </c>
      <c r="C49" s="369">
        <v>73193990</v>
      </c>
      <c r="D49" s="369" t="str">
        <f>VLOOKUP(A49,соответствие!G:BH,21,FALSE())</f>
        <v>GL-201U</v>
      </c>
      <c r="E49" s="369"/>
      <c r="F49" s="369" t="str">
        <f>VLOOKUP(A49,соответствие!G:BE,2,FALSE())</f>
        <v>Фасад Crystaline TopX1803 високоглянцевий GL-201U жасмин, товщина 20 мм, основа - МДФ, зворотня сторона – високоміцне покриття  HС 201U в колір</v>
      </c>
      <c r="G49" s="369" t="s">
        <v>85</v>
      </c>
      <c r="H49" s="338"/>
    </row>
    <row r="50" spans="1:8" ht="12.75" customHeight="1" x14ac:dyDescent="0.2">
      <c r="A50" s="369" t="s">
        <v>90</v>
      </c>
      <c r="B50" s="369" t="s">
        <v>797</v>
      </c>
      <c r="C50" s="369">
        <v>73194034</v>
      </c>
      <c r="D50" s="369" t="str">
        <f>VLOOKUP(A50,соответствие!G:BH,21,FALSE())</f>
        <v>GL-402U</v>
      </c>
      <c r="E50" s="369"/>
      <c r="F50" s="369" t="str">
        <f>VLOOKUP(A50,соответствие!G:BE,2,FALSE())</f>
        <v>Фасад Crystaline TopX1807 високоглянцевий GL-402U магічна м'ята, товщина 20 мм, основа - МДФ, зворотня сторона – високоміцне покриття  HС 402U в колір</v>
      </c>
      <c r="G50" s="369" t="s">
        <v>91</v>
      </c>
      <c r="H50" s="338"/>
    </row>
    <row r="51" spans="1:8" ht="12.75" customHeight="1" x14ac:dyDescent="0.2">
      <c r="A51" s="369" t="s">
        <v>86</v>
      </c>
      <c r="B51" s="369" t="s">
        <v>798</v>
      </c>
      <c r="C51" s="369">
        <v>73194003</v>
      </c>
      <c r="D51" s="369" t="str">
        <f>VLOOKUP(A51,соответствие!G:BH,21,FALSE())</f>
        <v>GL-802U</v>
      </c>
      <c r="E51" s="369"/>
      <c r="F51" s="369" t="str">
        <f>VLOOKUP(A51,соответствие!G:BE,2,FALSE())</f>
        <v>Фасад Crystaline TopX1804 високоглянцевий GL-802U сірий шовк, товщина 20 мм, основа - МДФ, зворотня сторона – високоміцне покриття  HС 802U в колір</v>
      </c>
      <c r="G51" s="369" t="s">
        <v>87</v>
      </c>
      <c r="H51" s="338"/>
    </row>
    <row r="52" spans="1:8" ht="12.75" customHeight="1" x14ac:dyDescent="0.2">
      <c r="A52" s="369" t="s">
        <v>88</v>
      </c>
      <c r="B52" s="369" t="s">
        <v>799</v>
      </c>
      <c r="C52" s="369">
        <v>73194010</v>
      </c>
      <c r="D52" s="369" t="str">
        <f>VLOOKUP(A52,соответствие!G:BH,21,FALSE())</f>
        <v>GL-807U</v>
      </c>
      <c r="E52" s="369"/>
      <c r="F52" s="369" t="str">
        <f>VLOOKUP(A52,соответствие!G:BE,2,FALSE())</f>
        <v>Фасад Crystaline TopX1805 високоглянцевий GL-807U річкова галька, товщина 20 мм, основа - МДФ, зворотня сторона – високоміцне покриття  HС 807U в колір</v>
      </c>
      <c r="G52" s="369" t="s">
        <v>89</v>
      </c>
      <c r="H52" s="338"/>
    </row>
    <row r="53" spans="1:8" ht="12.75" customHeight="1" x14ac:dyDescent="0.2">
      <c r="A53" s="369" t="s">
        <v>92</v>
      </c>
      <c r="B53" s="369" t="s">
        <v>800</v>
      </c>
      <c r="C53" s="369">
        <v>73194027</v>
      </c>
      <c r="D53" s="369" t="str">
        <f>VLOOKUP(A53,соответствие!G:BH,21,FALSE())</f>
        <v>GL-808U</v>
      </c>
      <c r="E53" s="369"/>
      <c r="F53" s="369" t="str">
        <f>VLOOKUP(A53,соответствие!G:BE,2,FALSE())</f>
        <v>Фасад Crystaline TopX1806 високоглянцевий GL-808U лофт, товщина 20 мм, основа - МДФ, зворотня сторона – високоміцне покриття  HС 808U в колір</v>
      </c>
      <c r="G53" s="369" t="s">
        <v>93</v>
      </c>
      <c r="H53" s="338"/>
    </row>
    <row r="54" spans="1:8" ht="12.75" customHeight="1" x14ac:dyDescent="0.2">
      <c r="A54" s="369" t="s">
        <v>96</v>
      </c>
      <c r="B54" s="369" t="s">
        <v>801</v>
      </c>
      <c r="C54" s="369">
        <v>73194065</v>
      </c>
      <c r="D54" s="369" t="str">
        <f>VLOOKUP(A54,соответствие!G:BH,21,FALSE())</f>
        <v>MT-000U</v>
      </c>
      <c r="E54" s="369"/>
      <c r="F54" s="369" t="str">
        <f>VLOOKUP(A54,соответствие!G:BE,2,FALSE())</f>
        <v>Фасад Crystaline TopX1810 глибокий матовий MT-000U біла ніч, товщина 20 мм, основа - МДФ, зворотня сторона – високоміцне покриття  HС 000U в колір</v>
      </c>
      <c r="G54" s="369" t="s">
        <v>97</v>
      </c>
      <c r="H54" s="338"/>
    </row>
    <row r="55" spans="1:8" ht="12.75" customHeight="1" x14ac:dyDescent="0.2">
      <c r="A55" s="369" t="s">
        <v>94</v>
      </c>
      <c r="B55" s="369" t="s">
        <v>802</v>
      </c>
      <c r="C55" s="369">
        <v>73194058</v>
      </c>
      <c r="D55" s="369" t="str">
        <f>VLOOKUP(A55,соответствие!G:BH,21,FALSE())</f>
        <v>MT-001U</v>
      </c>
      <c r="E55" s="369"/>
      <c r="F55" s="369" t="str">
        <f>VLOOKUP(A55,соответствие!G:BE,2,FALSE())</f>
        <v>Фасад Crystaline TopX1809 глибокий матовий MT-001U ультра білий, товщина 20 мм, основа - МДФ, зворотня сторона – високоміцне покриття  HС 001U в колір</v>
      </c>
      <c r="G55" s="369" t="s">
        <v>95</v>
      </c>
      <c r="H55" s="338"/>
    </row>
    <row r="56" spans="1:8" ht="12.75" customHeight="1" x14ac:dyDescent="0.2">
      <c r="A56" s="369" t="s">
        <v>98</v>
      </c>
      <c r="B56" s="369" t="s">
        <v>803</v>
      </c>
      <c r="C56" s="369">
        <v>73194041</v>
      </c>
      <c r="D56" s="369" t="str">
        <f>VLOOKUP(A56,соответствие!G:BH,21,FALSE())</f>
        <v>MT-002U</v>
      </c>
      <c r="E56" s="369"/>
      <c r="F56" s="369" t="str">
        <f>VLOOKUP(A56,соответствие!G:BE,2,FALSE())</f>
        <v>Фасад Crystaline TopX1808 глибокий матовий MT-002U біле сонце, товщина 20 мм, основа - МДФ, зворотня сторона – високоміцне покриття  HС 002U в колір</v>
      </c>
      <c r="G56" s="369" t="s">
        <v>99</v>
      </c>
      <c r="H56" s="338"/>
    </row>
    <row r="57" spans="1:8" ht="12.75" customHeight="1" x14ac:dyDescent="0.2">
      <c r="A57" s="369" t="s">
        <v>100</v>
      </c>
      <c r="B57" s="369" t="s">
        <v>804</v>
      </c>
      <c r="C57" s="369">
        <v>73194072</v>
      </c>
      <c r="D57" s="369" t="str">
        <f>VLOOKUP(A57,соответствие!G:BH,21,FALSE())</f>
        <v>MT-201U</v>
      </c>
      <c r="E57" s="369"/>
      <c r="F57" s="369" t="str">
        <f>VLOOKUP(A57,соответствие!G:BE,2,FALSE())</f>
        <v>Фасад Crystaline TopX1811 глибокий матовий MT-201U жасмин, товщина 20 мм, основа - МДФ, зворотня сторона – високоміцне покриття  HС 201U в колір</v>
      </c>
      <c r="G57" s="369" t="s">
        <v>101</v>
      </c>
      <c r="H57" s="338"/>
    </row>
    <row r="58" spans="1:8" ht="12.75" customHeight="1" x14ac:dyDescent="0.2">
      <c r="A58" s="369" t="s">
        <v>106</v>
      </c>
      <c r="B58" s="369" t="s">
        <v>805</v>
      </c>
      <c r="C58" s="369">
        <v>73194119</v>
      </c>
      <c r="D58" s="369" t="str">
        <f>VLOOKUP(A58,соответствие!G:BH,21,FALSE())</f>
        <v>MT-402U</v>
      </c>
      <c r="E58" s="369"/>
      <c r="F58" s="369" t="str">
        <f>VLOOKUP(A58,соответствие!G:BE,2,FALSE())</f>
        <v>Фасад Crystaline TopX1815 глибокий матовий MT-402U магічна м'ята, товщина 20 мм, основа - МДФ, зворотня сторона – високоміцне покриття  HС 402U в колір</v>
      </c>
      <c r="G58" s="369" t="s">
        <v>107</v>
      </c>
      <c r="H58" s="338"/>
    </row>
    <row r="59" spans="1:8" ht="12.75" customHeight="1" x14ac:dyDescent="0.2">
      <c r="A59" s="369" t="s">
        <v>102</v>
      </c>
      <c r="B59" s="369" t="s">
        <v>806</v>
      </c>
      <c r="C59" s="369">
        <v>73194089</v>
      </c>
      <c r="D59" s="369" t="str">
        <f>VLOOKUP(A59,соответствие!G:BH,21,FALSE())</f>
        <v>MT-802U</v>
      </c>
      <c r="E59" s="369"/>
      <c r="F59" s="369" t="str">
        <f>VLOOKUP(A59,соответствие!G:BE,2,FALSE())</f>
        <v>Фасад Crystaline TopX1812 глибокий матовий MT-802U сірий шовк, товщина 20 мм, основа - МДФ, зворотня сторона – високоміцне покриття  HС 802U в колір</v>
      </c>
      <c r="G59" s="369" t="s">
        <v>103</v>
      </c>
      <c r="H59" s="338"/>
    </row>
    <row r="60" spans="1:8" ht="12.75" customHeight="1" x14ac:dyDescent="0.2">
      <c r="A60" s="369" t="s">
        <v>104</v>
      </c>
      <c r="B60" s="369" t="s">
        <v>807</v>
      </c>
      <c r="C60" s="369">
        <v>73194096</v>
      </c>
      <c r="D60" s="369" t="str">
        <f>VLOOKUP(A60,соответствие!G:BH,21,FALSE())</f>
        <v>MT-807U</v>
      </c>
      <c r="E60" s="369"/>
      <c r="F60" s="369" t="str">
        <f>VLOOKUP(A60,соответствие!G:BE,2,FALSE())</f>
        <v>Фасад Crystaline TopX1813 глибокий матовий MT-807U річкова галька, товщина 20 мм, основа - МДФ, зворотня сторона – високоміцне покриття  HС 807U в колір</v>
      </c>
      <c r="G60" s="369" t="s">
        <v>105</v>
      </c>
      <c r="H60" s="338"/>
    </row>
    <row r="61" spans="1:8" ht="12.75" customHeight="1" x14ac:dyDescent="0.2">
      <c r="A61" s="369" t="s">
        <v>108</v>
      </c>
      <c r="B61" s="369" t="s">
        <v>808</v>
      </c>
      <c r="C61" s="369">
        <v>73194102</v>
      </c>
      <c r="D61" s="369" t="str">
        <f>VLOOKUP(A61,соответствие!G:BH,21,FALSE())</f>
        <v>MT-808U</v>
      </c>
      <c r="E61" s="369"/>
      <c r="F61" s="369" t="str">
        <f>VLOOKUP(A61,соответствие!G:BE,2,FALSE())</f>
        <v>Фасад Crystaline TopX1814 глибокий матовий MT-808U лофт, товщина 20 мм, основа - МДФ, зворотня сторона – високоміцне покриття  HС 808U в колір</v>
      </c>
      <c r="G61" s="369" t="s">
        <v>109</v>
      </c>
      <c r="H61" s="338"/>
    </row>
    <row r="62" spans="1:8" ht="12.75" customHeight="1" x14ac:dyDescent="0.2">
      <c r="A62" s="368"/>
      <c r="B62" s="368"/>
      <c r="C62" s="368"/>
      <c r="D62" s="369"/>
      <c r="E62" s="369"/>
      <c r="F62" s="369"/>
      <c r="G62" s="368"/>
    </row>
    <row r="63" spans="1:8" ht="12.75" customHeight="1" x14ac:dyDescent="0.2">
      <c r="A63" s="369" t="s">
        <v>170</v>
      </c>
      <c r="B63" s="369" t="s">
        <v>809</v>
      </c>
      <c r="C63" s="369">
        <v>73567500</v>
      </c>
      <c r="D63" s="369" t="str">
        <f>VLOOKUP(A63,соответствие!G:BH,21,FALSE())</f>
        <v>L939 0X</v>
      </c>
      <c r="E63" s="369"/>
      <c r="F63" s="369" t="str">
        <f>VLOOKUP(A63,соответствие!G:BE,2,FALSE())</f>
        <v>Фасад L939 Дуб Квебек ABS мм, товщина 18 мм основа-звичайна ДСП, зворотня сторона – ламінат L900,  LuxeForm UA</v>
      </c>
      <c r="G63" s="369" t="s">
        <v>171</v>
      </c>
      <c r="H63" s="338"/>
    </row>
    <row r="64" spans="1:8" ht="12.75" customHeight="1" x14ac:dyDescent="0.2">
      <c r="A64" s="369" t="s">
        <v>172</v>
      </c>
      <c r="B64" s="369" t="s">
        <v>810</v>
      </c>
      <c r="C64" s="369">
        <v>73567517</v>
      </c>
      <c r="D64" s="369" t="str">
        <f>VLOOKUP(A64,соответствие!G:BH,21,FALSE())</f>
        <v>L940 0X</v>
      </c>
      <c r="E64" s="369"/>
      <c r="F64" s="369" t="str">
        <f>VLOOKUP(A64,соответствие!G:BE,2,FALSE())</f>
        <v>Фасад L940 Дуб Сонома ABS мм, товщина 18 мм основа-звичайна ДСП, зворотня сторона – ламінат L900,  LuxeForm UA</v>
      </c>
      <c r="G64" s="369" t="s">
        <v>173</v>
      </c>
      <c r="H64" s="338"/>
    </row>
    <row r="65" spans="1:8" ht="12.75" customHeight="1" x14ac:dyDescent="0.2">
      <c r="A65" s="360" t="s">
        <v>174</v>
      </c>
      <c r="B65" s="360" t="s">
        <v>811</v>
      </c>
      <c r="C65" s="360">
        <v>73567494</v>
      </c>
      <c r="D65" s="360" t="str">
        <f>VLOOKUP(A65,соответствие!G:BH,21,FALSE())</f>
        <v>SP800 0X</v>
      </c>
      <c r="E65" s="360"/>
      <c r="F65" s="360" t="str">
        <f>VLOOKUP(A65,соответствие!G:BE,2,FALSE())</f>
        <v>Фасад SP800 Еванс ABS мм, товщина 18 мм основа-звичайна ДСП, зворотня сторона – ламінат L900,  LuxeForm UA</v>
      </c>
      <c r="G65" s="360" t="s">
        <v>175</v>
      </c>
      <c r="H65" s="338"/>
    </row>
    <row r="66" spans="1:8" ht="12.75" customHeight="1" x14ac:dyDescent="0.2">
      <c r="A66" s="360" t="s">
        <v>176</v>
      </c>
      <c r="B66" s="360" t="s">
        <v>812</v>
      </c>
      <c r="C66" s="360">
        <v>73567463</v>
      </c>
      <c r="D66" s="360" t="str">
        <f>VLOOKUP(A66,соответствие!G:BH,21,FALSE())</f>
        <v>SP801 0X</v>
      </c>
      <c r="E66" s="360"/>
      <c r="F66" s="360" t="str">
        <f>VLOOKUP(A66,соответствие!G:BE,2,FALSE())</f>
        <v>Фасад SP801 Дуб скельний ABS мм, товщина 18 мм основа-звичайна ДСП, зворотня сторона – ламінат L900,  LuxeForm UA</v>
      </c>
      <c r="G66" s="360" t="s">
        <v>177</v>
      </c>
      <c r="H66" s="338"/>
    </row>
    <row r="67" spans="1:8" ht="12.75" customHeight="1" x14ac:dyDescent="0.2">
      <c r="A67" s="360" t="s">
        <v>178</v>
      </c>
      <c r="B67" s="360" t="s">
        <v>813</v>
      </c>
      <c r="C67" s="360">
        <v>73567487</v>
      </c>
      <c r="D67" s="360" t="str">
        <f>VLOOKUP(A67,соответствие!G:BH,21,FALSE())</f>
        <v>SP802 0X</v>
      </c>
      <c r="E67" s="360"/>
      <c r="F67" s="360" t="str">
        <f>VLOOKUP(A67,соответствие!G:BE,2,FALSE())</f>
        <v>Фасад SP802 Дуб американський ABS мм, товщина 18 мм основа-звичайна ДСП, зворотня сторона – ламінат L900,  LuxeForm UA</v>
      </c>
      <c r="G67" s="360" t="s">
        <v>179</v>
      </c>
      <c r="H67" s="338"/>
    </row>
    <row r="68" spans="1:8" ht="12.75" customHeight="1" x14ac:dyDescent="0.2">
      <c r="A68" s="360" t="s">
        <v>180</v>
      </c>
      <c r="B68" s="360" t="s">
        <v>814</v>
      </c>
      <c r="C68" s="360">
        <v>73567524</v>
      </c>
      <c r="D68" s="360" t="str">
        <f>VLOOKUP(A68,соответствие!G:BH,21,FALSE())</f>
        <v>U01 0X</v>
      </c>
      <c r="E68" s="360"/>
      <c r="F68" s="360" t="str">
        <f>VLOOKUP(A68,соответствие!G:BE,2,FALSE())</f>
        <v>Фасад U01 Бежевий ABS мм, товщина 18 мм основа-звичайна ДСП, зворотня сторона – ламінат L900,  LuxeForm UA</v>
      </c>
      <c r="G68" s="360" t="s">
        <v>181</v>
      </c>
      <c r="H68" s="338"/>
    </row>
    <row r="69" spans="1:8" ht="12.75" customHeight="1" x14ac:dyDescent="0.2">
      <c r="A69" s="360" t="s">
        <v>182</v>
      </c>
      <c r="B69" s="360" t="s">
        <v>815</v>
      </c>
      <c r="C69" s="360">
        <v>73567531</v>
      </c>
      <c r="D69" s="360" t="str">
        <f>VLOOKUP(A69,соответствие!G:BH,21,FALSE())</f>
        <v>W015 0X</v>
      </c>
      <c r="E69" s="360"/>
      <c r="F69" s="360" t="str">
        <f>VLOOKUP(A69,соответствие!G:BE,2,FALSE())</f>
        <v>Фасад W015 Чорний ABS мм, товщина 18 мм основа-звичайна ДСП, зворотня сторона – ламінат L900,  LuxeForm UA</v>
      </c>
      <c r="G69" s="360" t="s">
        <v>183</v>
      </c>
      <c r="H69" s="338"/>
    </row>
    <row r="70" spans="1:8" ht="12.75" customHeight="1" x14ac:dyDescent="0.2">
      <c r="A70" s="360" t="s">
        <v>184</v>
      </c>
      <c r="B70" s="360" t="s">
        <v>816</v>
      </c>
      <c r="C70" s="360">
        <v>73567548</v>
      </c>
      <c r="D70" s="360" t="str">
        <f>VLOOKUP(A70,соответствие!G:BH,21,FALSE())</f>
        <v>W308 0X</v>
      </c>
      <c r="E70" s="360"/>
      <c r="F70" s="360" t="str">
        <f>VLOOKUP(A70,соответствие!G:BE,2,FALSE())</f>
        <v>Фасад W308 Меланж рояль ABS мм, товщина 18 мм основа-звичайна ДСП, зворотня сторона – ламінат L900,  LuxeForm UA</v>
      </c>
      <c r="G70" s="360" t="s">
        <v>185</v>
      </c>
      <c r="H70" s="338"/>
    </row>
    <row r="71" spans="1:8" ht="12.75" customHeight="1" x14ac:dyDescent="0.2">
      <c r="A71" s="360" t="s">
        <v>186</v>
      </c>
      <c r="B71" s="360" t="s">
        <v>817</v>
      </c>
      <c r="C71" s="360">
        <v>73567555</v>
      </c>
      <c r="D71" s="360" t="str">
        <f>VLOOKUP(A71,соответствие!G:BH,21,FALSE())</f>
        <v>W309 0X</v>
      </c>
      <c r="E71" s="360"/>
      <c r="F71" s="360" t="str">
        <f>VLOOKUP(A71,соответствие!G:BE,2,FALSE())</f>
        <v>Фасад W309 Меланж ABS мм, товщина 18 мм основа-звичайна ДСП, зворотня сторона – ламінат L900,  LuxeForm UA</v>
      </c>
      <c r="G71" s="360" t="s">
        <v>187</v>
      </c>
      <c r="H71" s="338"/>
    </row>
    <row r="72" spans="1:8" ht="12.75" customHeight="1" x14ac:dyDescent="0.2">
      <c r="A72" s="360" t="s">
        <v>188</v>
      </c>
      <c r="B72" s="360" t="s">
        <v>818</v>
      </c>
      <c r="C72" s="360">
        <v>73567562</v>
      </c>
      <c r="D72" s="360" t="str">
        <f>VLOOKUP(A72,соответствие!G:BH,21,FALSE())</f>
        <v>W74 0X</v>
      </c>
      <c r="E72" s="360"/>
      <c r="F72" s="360" t="str">
        <f>VLOOKUP(A72,соответствие!G:BE,2,FALSE())</f>
        <v>Фасад W74 Бiлий ABS мм, товщина 18 мм основа-звичайна ДСП, зворотня сторона – ламінат L900,  LuxeForm UA</v>
      </c>
      <c r="G72" s="360" t="s">
        <v>189</v>
      </c>
      <c r="H72" s="338"/>
    </row>
    <row r="73" spans="1:8" ht="12.75" customHeight="1" x14ac:dyDescent="0.2">
      <c r="A73" s="368"/>
      <c r="B73" s="368"/>
      <c r="C73" s="368"/>
      <c r="D73" s="360"/>
      <c r="E73" s="360"/>
      <c r="F73" s="360"/>
      <c r="G73" s="368"/>
    </row>
    <row r="74" spans="1:8" ht="12.75" customHeight="1" x14ac:dyDescent="0.2">
      <c r="A74" s="360" t="s">
        <v>126</v>
      </c>
      <c r="B74" s="360" t="s">
        <v>819</v>
      </c>
      <c r="C74" s="360">
        <v>73809433</v>
      </c>
      <c r="D74" s="360" t="str">
        <f>VLOOKUP(A74,соответствие!G:BH,21,FALSE())</f>
        <v>FN021SL</v>
      </c>
      <c r="E74" s="360"/>
      <c r="F74" s="360" t="str">
        <f>VLOOKUP(A74,соответствие!G:BE,2,FALSE())</f>
        <v>Фасад PVC матовий FN021SL дуб карамель, товщина 17,9 мм, основа - МДФ, зворотня сторона – плівка PVC білий RAL 9016</v>
      </c>
      <c r="G74" s="360" t="s">
        <v>820</v>
      </c>
      <c r="H74" s="338"/>
    </row>
    <row r="75" spans="1:8" ht="12.75" customHeight="1" x14ac:dyDescent="0.2">
      <c r="A75" s="360" t="s">
        <v>128</v>
      </c>
      <c r="B75" s="360" t="s">
        <v>821</v>
      </c>
      <c r="C75" s="360"/>
      <c r="D75" s="360" t="str">
        <f>VLOOKUP(A75,соответствие!G:BH,21,FALSE())</f>
        <v>FN022SL</v>
      </c>
      <c r="E75" s="360"/>
      <c r="F75" s="360" t="str">
        <f>VLOOKUP(A75,соответствие!G:BE,2,FALSE())</f>
        <v>Фасад PVC матовий FN022SL бук альпійський, товщина 17,9 мм, основа - МДФ, зворотня сторона – плівка PVC білий RAL 9016</v>
      </c>
      <c r="G75" s="360" t="s">
        <v>822</v>
      </c>
      <c r="H75" s="338"/>
    </row>
    <row r="76" spans="1:8" ht="12.75" customHeight="1" x14ac:dyDescent="0.2">
      <c r="A76" s="360" t="s">
        <v>130</v>
      </c>
      <c r="B76" s="360" t="s">
        <v>823</v>
      </c>
      <c r="C76" s="360"/>
      <c r="D76" s="360" t="str">
        <f>VLOOKUP(A76,соответствие!G:BH,21,FALSE())</f>
        <v>FN023SL</v>
      </c>
      <c r="E76" s="360"/>
      <c r="F76" s="360" t="str">
        <f>VLOOKUP(A76,соответствие!G:BE,2,FALSE())</f>
        <v>Фасад PVC матовий FN023SL ясен королівський, товщина 17,9 мм, основа - МДФ, зворотня сторона – плівка PVC білий RAL 9016</v>
      </c>
      <c r="G76" s="360" t="s">
        <v>824</v>
      </c>
      <c r="H76" s="338"/>
    </row>
    <row r="77" spans="1:8" ht="12.75" customHeight="1" x14ac:dyDescent="0.2">
      <c r="A77" s="369" t="s">
        <v>132</v>
      </c>
      <c r="B77" s="369" t="s">
        <v>825</v>
      </c>
      <c r="C77" s="369"/>
      <c r="D77" s="369" t="str">
        <f>VLOOKUP(A77,соответствие!G:BH,21,FALSE())</f>
        <v>FN024SL</v>
      </c>
      <c r="E77" s="369"/>
      <c r="F77" s="369" t="str">
        <f>VLOOKUP(A77,соответствие!G:BE,2,FALSE())</f>
        <v>Фасад PVC матовий FN024SL в'яз сірий, товщина 17,9 мм, основа - МДФ, зворотня сторона – плівка PVC білий RAL 9016</v>
      </c>
      <c r="G77" s="369" t="s">
        <v>826</v>
      </c>
      <c r="H77" s="338"/>
    </row>
    <row r="78" spans="1:8" ht="12.75" customHeight="1" x14ac:dyDescent="0.2">
      <c r="A78" s="360" t="s">
        <v>134</v>
      </c>
      <c r="B78" s="360" t="s">
        <v>827</v>
      </c>
      <c r="C78" s="360"/>
      <c r="D78" s="360" t="str">
        <f>VLOOKUP(A78,соответствие!G:BH,21,FALSE())</f>
        <v>FN025SL</v>
      </c>
      <c r="E78" s="360"/>
      <c r="F78" s="360" t="str">
        <f>VLOOKUP(A78,соответствие!G:BE,2,FALSE())</f>
        <v>Фасад PVC матовий FN025SL клен гірський, товщина 17,9 мм, основа - МДФ, зворотня сторона – плівка PVC білий RAL 9016</v>
      </c>
      <c r="G78" s="360" t="s">
        <v>828</v>
      </c>
      <c r="H78" s="338"/>
    </row>
    <row r="79" spans="1:8" ht="12.75" customHeight="1" x14ac:dyDescent="0.2">
      <c r="A79" s="360" t="s">
        <v>136</v>
      </c>
      <c r="B79" s="360" t="s">
        <v>829</v>
      </c>
      <c r="C79" s="360">
        <v>73809440</v>
      </c>
      <c r="D79" s="360" t="str">
        <f>VLOOKUP(A79,соответствие!G:BH,21,FALSE())</f>
        <v>FN051SL</v>
      </c>
      <c r="E79" s="360"/>
      <c r="F79" s="360" t="str">
        <f>VLOOKUP(A79,соответствие!G:BE,2,FALSE())</f>
        <v>Фасад PVC матовий FN051SL вогняний бетон, товщина 17,9 мм, основа - МДФ, зворотня сторона – плівка PVC білий RAL 9016</v>
      </c>
      <c r="G79" s="360" t="s">
        <v>830</v>
      </c>
      <c r="H79" s="338"/>
    </row>
    <row r="80" spans="1:8" ht="12.75" customHeight="1" x14ac:dyDescent="0.2">
      <c r="A80" s="360" t="s">
        <v>138</v>
      </c>
      <c r="B80" s="360" t="s">
        <v>831</v>
      </c>
      <c r="C80" s="360"/>
      <c r="D80" s="360" t="str">
        <f>VLOOKUP(A80,соответствие!G:BH,21,FALSE())</f>
        <v>FN052SL</v>
      </c>
      <c r="E80" s="360"/>
      <c r="F80" s="360" t="str">
        <f>VLOOKUP(A80,соответствие!G:BE,2,FALSE())</f>
        <v>Фасад PVC матовий FN052SL багамський камінь, товщина 17,9 мм, основа - МДФ, зворотня сторона – плівка PVC білий RAL 9016</v>
      </c>
      <c r="G80" s="360" t="s">
        <v>832</v>
      </c>
      <c r="H80" s="338"/>
    </row>
    <row r="81" spans="1:8" ht="12.75" customHeight="1" x14ac:dyDescent="0.2">
      <c r="A81" s="360" t="s">
        <v>110</v>
      </c>
      <c r="B81" s="360" t="s">
        <v>833</v>
      </c>
      <c r="C81" s="360">
        <v>73463703</v>
      </c>
      <c r="D81" s="360" t="str">
        <f>VLOOKUP(A81,соответствие!G:BH,21,FALSE())</f>
        <v>GL-0001U SL</v>
      </c>
      <c r="E81" s="360"/>
      <c r="F81" s="360" t="str">
        <f>VLOOKUP(A81,соответствие!G:BE,2,FALSE())</f>
        <v>Фасад PVC глянцевий GL-0001U SL білий, товщина 17,9 мм, основа - МДФ, зворотня сторона – плівка PVC білий RAL 9016</v>
      </c>
      <c r="G81" s="360" t="s">
        <v>834</v>
      </c>
      <c r="H81" s="338"/>
    </row>
    <row r="82" spans="1:8" ht="12.75" customHeight="1" x14ac:dyDescent="0.2">
      <c r="A82" s="360" t="s">
        <v>112</v>
      </c>
      <c r="B82" s="360" t="s">
        <v>835</v>
      </c>
      <c r="C82" s="360">
        <v>73462348</v>
      </c>
      <c r="D82" s="360" t="str">
        <f>VLOOKUP(A82,соответствие!G:BH,21,FALSE())</f>
        <v>GL-0002U SL</v>
      </c>
      <c r="E82" s="360"/>
      <c r="F82" s="360" t="str">
        <f>VLOOKUP(A82,соответствие!G:BE,2,FALSE())</f>
        <v>Фасад PVC глянцевий GL-0002U SL магнолія, товщина 17,9 мм, основа - МДФ, зворотня сторона – плівка PVC білий RAL 9016</v>
      </c>
      <c r="G82" s="360" t="s">
        <v>836</v>
      </c>
      <c r="H82" s="338"/>
    </row>
    <row r="83" spans="1:8" ht="12.75" customHeight="1" x14ac:dyDescent="0.2">
      <c r="A83" s="360" t="s">
        <v>114</v>
      </c>
      <c r="B83" s="360" t="s">
        <v>837</v>
      </c>
      <c r="C83" s="360">
        <v>73464007</v>
      </c>
      <c r="D83" s="360" t="str">
        <f>VLOOKUP(A83,соответствие!G:BH,21,FALSE())</f>
        <v>GL-0003U SL</v>
      </c>
      <c r="E83" s="360"/>
      <c r="F83" s="360" t="str">
        <f>VLOOKUP(A83,соответствие!G:BE,2,FALSE())</f>
        <v>Фасад PVC глянцева GL-0003U SL крижана кава, товщина 17,9 мм, основа - МДФ, зворотня сторона – плівка PVC білий RAL 9016</v>
      </c>
      <c r="G83" s="360" t="s">
        <v>838</v>
      </c>
      <c r="H83" s="338"/>
    </row>
    <row r="84" spans="1:8" ht="12.75" customHeight="1" x14ac:dyDescent="0.2">
      <c r="A84" s="360" t="s">
        <v>116</v>
      </c>
      <c r="B84" s="360" t="s">
        <v>839</v>
      </c>
      <c r="C84" s="360">
        <v>73465202</v>
      </c>
      <c r="D84" s="360" t="str">
        <f>VLOOKUP(A84,соответствие!G:BH,21,FALSE())</f>
        <v>GL-0004U SL</v>
      </c>
      <c r="E84" s="360"/>
      <c r="F84" s="360" t="str">
        <f>VLOOKUP(A84,соответствие!G:BE,2,FALSE())</f>
        <v>Фасад PVC глянцева GL-0004U SL сірий дощ, товщина 17,9 мм, основа - МДФ, зворотня сторона – плівка PVC білий RAL 9016</v>
      </c>
      <c r="G84" s="360" t="s">
        <v>840</v>
      </c>
      <c r="H84" s="338"/>
    </row>
    <row r="85" spans="1:8" ht="12.75" customHeight="1" x14ac:dyDescent="0.2">
      <c r="A85" s="360" t="s">
        <v>118</v>
      </c>
      <c r="B85" s="360" t="s">
        <v>841</v>
      </c>
      <c r="C85" s="360">
        <v>73463031</v>
      </c>
      <c r="D85" s="360" t="str">
        <f>VLOOKUP(A85,соответствие!G:BH,21,FALSE())</f>
        <v>MT-0001U SL</v>
      </c>
      <c r="E85" s="360"/>
      <c r="F85" s="360" t="str">
        <f>VLOOKUP(A85,соответствие!G:BE,2,FALSE())</f>
        <v>Фасад PVC матовий MT-0001U SL білий, товщина 17,9 мм, основа - МДФ, зворотня сторона – плівка PVC білий RAL 9016</v>
      </c>
      <c r="G85" s="360" t="s">
        <v>842</v>
      </c>
      <c r="H85" s="338"/>
    </row>
    <row r="86" spans="1:8" ht="12.75" customHeight="1" x14ac:dyDescent="0.2">
      <c r="A86" s="360" t="s">
        <v>120</v>
      </c>
      <c r="B86" s="360" t="s">
        <v>843</v>
      </c>
      <c r="C86" s="360">
        <v>73462355</v>
      </c>
      <c r="D86" s="360" t="str">
        <f>VLOOKUP(A86,соответствие!G:BH,21,FALSE())</f>
        <v>MT-0002U SL</v>
      </c>
      <c r="E86" s="360"/>
      <c r="F86" s="360" t="str">
        <f>VLOOKUP(A86,соответствие!G:BE,2,FALSE())</f>
        <v>Фасад PVC матовий MT-0002U SL магнолія, товщина 17,9 мм, основа - МДФ, зворотня сторона – плівка PVC білий RAL 9016</v>
      </c>
      <c r="G86" s="360" t="s">
        <v>844</v>
      </c>
      <c r="H86" s="338"/>
    </row>
    <row r="87" spans="1:8" ht="12.75" customHeight="1" x14ac:dyDescent="0.2">
      <c r="A87" s="360" t="s">
        <v>122</v>
      </c>
      <c r="B87" s="360" t="s">
        <v>845</v>
      </c>
      <c r="C87" s="360">
        <v>73463987</v>
      </c>
      <c r="D87" s="360" t="str">
        <f>VLOOKUP(A87,соответствие!G:BH,21,FALSE())</f>
        <v>MT-0003U SL</v>
      </c>
      <c r="E87" s="360"/>
      <c r="F87" s="360" t="str">
        <f>VLOOKUP(A87,соответствие!G:BE,2,FALSE())</f>
        <v>Фасад PVC матовий MT-0003U SL крижана кава, товщина 17,9 мм, основа - МДФ, зворотня сторона – плівка PVC білий RAL 9016</v>
      </c>
      <c r="G87" s="360" t="s">
        <v>846</v>
      </c>
      <c r="H87" s="338"/>
    </row>
    <row r="88" spans="1:8" ht="12.75" customHeight="1" x14ac:dyDescent="0.2">
      <c r="A88" s="360" t="s">
        <v>124</v>
      </c>
      <c r="B88" s="360" t="s">
        <v>847</v>
      </c>
      <c r="C88" s="360">
        <v>73464014</v>
      </c>
      <c r="D88" s="360" t="str">
        <f>VLOOKUP(A88,соответствие!G:BH,21,FALSE())</f>
        <v>MT-0004U SL</v>
      </c>
      <c r="E88" s="360"/>
      <c r="F88" s="360" t="str">
        <f>VLOOKUP(A88,соответствие!G:BE,2,FALSE())</f>
        <v>Фасад PVC матова MT-0004U SL сірий дощ, товщина 17,9 мм, основа - МДФ, зворотня сторона – плівка PVC білий RAL 9016</v>
      </c>
      <c r="G88" s="360" t="s">
        <v>848</v>
      </c>
      <c r="H88" s="338"/>
    </row>
    <row r="89" spans="1:8" ht="12.75" customHeight="1" x14ac:dyDescent="0.2">
      <c r="D89" s="360"/>
      <c r="E89" s="578"/>
      <c r="F89" s="578"/>
    </row>
    <row r="90" spans="1:8" x14ac:dyDescent="0.2">
      <c r="A90" s="431" t="s">
        <v>1189</v>
      </c>
      <c r="B90" s="579" t="s">
        <v>1267</v>
      </c>
      <c r="C90" s="579" t="s">
        <v>1314</v>
      </c>
      <c r="D90" s="577" t="str">
        <f>VLOOKUP(A90,соответствие!G:BH,21,FALSE())</f>
        <v xml:space="preserve">MT-01 </v>
      </c>
      <c r="E90" s="579"/>
      <c r="F90" s="580" t="str">
        <f>VLOOKUP(A90,соответствие!G:BE,2,FALSE())</f>
        <v>Фасад idea LuxeForm ультраматовий MT-01 iS Маршмелоу, товщина 17,7 мм, основа - МДФ, зворотня сторона в колір</v>
      </c>
      <c r="G90" s="576" t="s">
        <v>1059</v>
      </c>
    </row>
    <row r="91" spans="1:8" x14ac:dyDescent="0.2">
      <c r="A91" s="431" t="s">
        <v>1196</v>
      </c>
      <c r="B91" s="579" t="s">
        <v>1274</v>
      </c>
      <c r="C91" s="579" t="s">
        <v>1321</v>
      </c>
      <c r="D91" s="577" t="str">
        <f>VLOOKUP(A91,соответствие!G:BH,21,FALSE())</f>
        <v xml:space="preserve">MT-02 </v>
      </c>
      <c r="E91" s="579"/>
      <c r="F91" s="580" t="str">
        <f>VLOOKUP(A91,соответствие!G:BE,2,FALSE())</f>
        <v>Фасад idea LuxeForm ультраматовий MT-02 iS Пломбір, товщина 17,7 мм, основа - МДФ, зворотня сторона в колір</v>
      </c>
      <c r="G91" s="576" t="s">
        <v>1060</v>
      </c>
    </row>
    <row r="92" spans="1:8" x14ac:dyDescent="0.2">
      <c r="A92" s="431" t="s">
        <v>1197</v>
      </c>
      <c r="B92" s="579" t="s">
        <v>1275</v>
      </c>
      <c r="C92" s="579" t="s">
        <v>1322</v>
      </c>
      <c r="D92" s="577" t="str">
        <f>VLOOKUP(A92,соответствие!G:BH,21,FALSE())</f>
        <v xml:space="preserve">MT-03 </v>
      </c>
      <c r="E92" s="579"/>
      <c r="F92" s="580" t="str">
        <f>VLOOKUP(A92,соответствие!G:BE,2,FALSE())</f>
        <v>Фасад idea LuxeForm ультраматовий MT-03 iS Айворі, товщина 17,7 мм, основа - МДФ, зворотня сторона в колір</v>
      </c>
      <c r="G92" s="576" t="s">
        <v>1061</v>
      </c>
    </row>
    <row r="93" spans="1:8" x14ac:dyDescent="0.2">
      <c r="A93" s="431" t="s">
        <v>1198</v>
      </c>
      <c r="B93" s="579" t="s">
        <v>1276</v>
      </c>
      <c r="C93" s="579" t="s">
        <v>1323</v>
      </c>
      <c r="D93" s="577" t="str">
        <f>VLOOKUP(A93,соответствие!G:BH,21,FALSE())</f>
        <v xml:space="preserve">MT-04 </v>
      </c>
      <c r="E93" s="579"/>
      <c r="F93" s="580" t="str">
        <f>VLOOKUP(A93,соответствие!G:BE,2,FALSE())</f>
        <v>Фасад idea LuxeForm ультраматовий MT-04 iS Бешамель, товщина 17,7 мм, основа - МДФ, зворотня сторона в колір</v>
      </c>
      <c r="G93" s="576" t="s">
        <v>1062</v>
      </c>
    </row>
    <row r="94" spans="1:8" x14ac:dyDescent="0.2">
      <c r="A94" s="431" t="s">
        <v>1199</v>
      </c>
      <c r="B94" s="579" t="s">
        <v>1277</v>
      </c>
      <c r="C94" s="579" t="s">
        <v>1324</v>
      </c>
      <c r="D94" s="577" t="str">
        <f>VLOOKUP(A94,соответствие!G:BH,21,FALSE())</f>
        <v xml:space="preserve">MT-05 </v>
      </c>
      <c r="E94" s="579"/>
      <c r="F94" s="580" t="str">
        <f>VLOOKUP(A94,соответствие!G:BE,2,FALSE())</f>
        <v>Фасад idea LuxeForm ультраматовий MT-05 iS Крем, товщина 17,7 мм, основа - МДФ, зворотня сторона в колір</v>
      </c>
      <c r="G94" s="576" t="s">
        <v>1063</v>
      </c>
    </row>
    <row r="95" spans="1:8" x14ac:dyDescent="0.2">
      <c r="A95" s="431" t="s">
        <v>1200</v>
      </c>
      <c r="B95" s="579" t="s">
        <v>1278</v>
      </c>
      <c r="C95" s="579" t="s">
        <v>1325</v>
      </c>
      <c r="D95" s="577" t="str">
        <f>VLOOKUP(A95,соответствие!G:BH,21,FALSE())</f>
        <v xml:space="preserve">MT-06 </v>
      </c>
      <c r="E95" s="579"/>
      <c r="F95" s="580" t="str">
        <f>VLOOKUP(A95,соответствие!G:BE,2,FALSE())</f>
        <v>Фасад idea LuxeForm ультраматовий MT-06 iS Лате, товщина 17,7 мм, основа - МДФ, зворотня сторона в колір</v>
      </c>
      <c r="G95" s="576" t="s">
        <v>1064</v>
      </c>
    </row>
    <row r="96" spans="1:8" x14ac:dyDescent="0.2">
      <c r="A96" s="431" t="s">
        <v>1201</v>
      </c>
      <c r="B96" s="579" t="s">
        <v>1279</v>
      </c>
      <c r="C96" s="579" t="s">
        <v>1326</v>
      </c>
      <c r="D96" s="577" t="str">
        <f>VLOOKUP(A96,соответствие!G:BH,21,FALSE())</f>
        <v xml:space="preserve">MT-07 </v>
      </c>
      <c r="E96" s="579"/>
      <c r="F96" s="580" t="str">
        <f>VLOOKUP(A96,соответствие!G:BE,2,FALSE())</f>
        <v>Фасад idea LuxeForm ультраматовий MT-07 iS Сірий мускус, товщина 17,7 мм, основа - МДФ, зворотня сторона в колір</v>
      </c>
      <c r="G96" s="576" t="s">
        <v>1065</v>
      </c>
    </row>
    <row r="97" spans="1:7" x14ac:dyDescent="0.2">
      <c r="A97" s="431" t="s">
        <v>1202</v>
      </c>
      <c r="B97" s="579" t="s">
        <v>1280</v>
      </c>
      <c r="C97" s="579" t="s">
        <v>1327</v>
      </c>
      <c r="D97" s="577" t="str">
        <f>VLOOKUP(A97,соответствие!G:BH,21,FALSE())</f>
        <v xml:space="preserve">MT-08 </v>
      </c>
      <c r="E97" s="579"/>
      <c r="F97" s="580" t="str">
        <f>VLOOKUP(A97,соответствие!G:BE,2,FALSE())</f>
        <v>Фасад idea LuxeForm ультраматовий MT-08 iS Какао, товщина 17,7 мм, основа - МДФ, зворотня сторона в колір</v>
      </c>
      <c r="G97" s="576" t="s">
        <v>1066</v>
      </c>
    </row>
    <row r="98" spans="1:7" x14ac:dyDescent="0.2">
      <c r="A98" s="431" t="s">
        <v>1203</v>
      </c>
      <c r="B98" s="579" t="s">
        <v>1281</v>
      </c>
      <c r="C98" s="579" t="s">
        <v>1328</v>
      </c>
      <c r="D98" s="577" t="str">
        <f>VLOOKUP(A98,соответствие!G:BH,21,FALSE())</f>
        <v xml:space="preserve">MT-09 </v>
      </c>
      <c r="E98" s="579"/>
      <c r="F98" s="580" t="str">
        <f>VLOOKUP(A98,соответствие!G:BE,2,FALSE())</f>
        <v>Фасад idea LuxeForm ультраматовий MT-09 iS Тауп-грей, товщина 17,7 мм, основа - МДФ, зворотня сторона в колір</v>
      </c>
      <c r="G98" s="576" t="s">
        <v>1067</v>
      </c>
    </row>
    <row r="99" spans="1:7" x14ac:dyDescent="0.2">
      <c r="A99" s="431" t="s">
        <v>1190</v>
      </c>
      <c r="B99" s="579" t="s">
        <v>1268</v>
      </c>
      <c r="C99" s="579" t="s">
        <v>1315</v>
      </c>
      <c r="D99" s="577" t="str">
        <f>VLOOKUP(A99,соответствие!G:BH,21,FALSE())</f>
        <v xml:space="preserve">MT-010 </v>
      </c>
      <c r="E99" s="579"/>
      <c r="F99" s="580" t="str">
        <f>VLOOKUP(A99,соответствие!G:BE,2,FALSE())</f>
        <v>Фасад idea LuxeForm ультраматовий MT-010 iS Сульфур, товщина 17,7 мм, основа - МДФ, зворотня сторона в колір</v>
      </c>
      <c r="G99" s="576" t="s">
        <v>1068</v>
      </c>
    </row>
    <row r="100" spans="1:7" x14ac:dyDescent="0.2">
      <c r="A100" s="431" t="s">
        <v>1191</v>
      </c>
      <c r="B100" s="579" t="s">
        <v>1269</v>
      </c>
      <c r="C100" s="579" t="s">
        <v>1316</v>
      </c>
      <c r="D100" s="577" t="str">
        <f>VLOOKUP(A100,соответствие!G:BH,21,FALSE())</f>
        <v xml:space="preserve">MT-011 </v>
      </c>
      <c r="E100" s="579"/>
      <c r="F100" s="580" t="str">
        <f>VLOOKUP(A100,соответствие!G:BE,2,FALSE())</f>
        <v>Фасад idea LuxeForm ультраматовий MT-011 iS Аріан, товщина 17,7 мм, основа - МДФ, зворотня сторона в колір</v>
      </c>
      <c r="G100" s="576" t="s">
        <v>1069</v>
      </c>
    </row>
    <row r="101" spans="1:7" x14ac:dyDescent="0.2">
      <c r="A101" s="431" t="s">
        <v>1192</v>
      </c>
      <c r="B101" s="579" t="s">
        <v>1270</v>
      </c>
      <c r="C101" s="579" t="s">
        <v>1317</v>
      </c>
      <c r="D101" s="577" t="str">
        <f>VLOOKUP(A101,соответствие!G:BH,21,FALSE())</f>
        <v xml:space="preserve">MT-012 </v>
      </c>
      <c r="E101" s="579"/>
      <c r="F101" s="580" t="str">
        <f>VLOOKUP(A101,соответствие!G:BE,2,FALSE())</f>
        <v>Фасад idea LuxeForm ультраматовий MT-012 iS Розмарин, товщина 17,7 мм, основа - МДФ, зворотня сторона в колір</v>
      </c>
      <c r="G101" s="576" t="s">
        <v>1070</v>
      </c>
    </row>
    <row r="102" spans="1:7" x14ac:dyDescent="0.2">
      <c r="A102" s="431" t="s">
        <v>1193</v>
      </c>
      <c r="B102" s="579" t="s">
        <v>1271</v>
      </c>
      <c r="C102" s="579" t="s">
        <v>1318</v>
      </c>
      <c r="D102" s="577" t="str">
        <f>VLOOKUP(A102,соответствие!G:BH,21,FALSE())</f>
        <v xml:space="preserve">MT-013 </v>
      </c>
      <c r="E102" s="579"/>
      <c r="F102" s="580" t="str">
        <f>VLOOKUP(A102,соответствие!G:BE,2,FALSE())</f>
        <v>Фасад idea LuxeForm ультраматовий MT-013 iS Аквамарин, товщина 17,7 мм, основа - МДФ, зворотня сторона в колір</v>
      </c>
      <c r="G102" s="576" t="s">
        <v>1071</v>
      </c>
    </row>
    <row r="103" spans="1:7" x14ac:dyDescent="0.2">
      <c r="A103" s="431" t="s">
        <v>1194</v>
      </c>
      <c r="B103" s="579" t="s">
        <v>1272</v>
      </c>
      <c r="C103" s="579" t="s">
        <v>1319</v>
      </c>
      <c r="D103" s="577" t="str">
        <f>VLOOKUP(A103,соответствие!G:BH,21,FALSE())</f>
        <v xml:space="preserve">MT-014 </v>
      </c>
      <c r="E103" s="579"/>
      <c r="F103" s="580" t="str">
        <f>VLOOKUP(A103,соответствие!G:BE,2,FALSE())</f>
        <v>Фасад idea LuxeForm ультраматовий MT-014 iS Чорничний, товщина 17,7 мм, основа - МДФ, зворотня сторона в колір</v>
      </c>
      <c r="G103" s="576" t="s">
        <v>1072</v>
      </c>
    </row>
    <row r="104" spans="1:7" x14ac:dyDescent="0.2">
      <c r="A104" s="431" t="s">
        <v>1195</v>
      </c>
      <c r="B104" s="579" t="s">
        <v>1273</v>
      </c>
      <c r="C104" s="579" t="s">
        <v>1320</v>
      </c>
      <c r="D104" s="577" t="str">
        <f>VLOOKUP(A104,соответствие!G:BH,21,FALSE())</f>
        <v xml:space="preserve">MT-015 </v>
      </c>
      <c r="E104" s="579"/>
      <c r="F104" s="580" t="str">
        <f>VLOOKUP(A104,соответствие!G:BE,2,FALSE())</f>
        <v>Фасад idea LuxeForm ультраматовий MT-015 iS Чорний трюфель, товщина 17,7 мм, основа - МДФ, зворотня сторона в колір</v>
      </c>
      <c r="G104" s="576" t="s">
        <v>1073</v>
      </c>
    </row>
    <row r="105" spans="1:7" x14ac:dyDescent="0.2">
      <c r="A105" s="431" t="s">
        <v>1174</v>
      </c>
      <c r="B105" s="579" t="s">
        <v>1283</v>
      </c>
      <c r="C105" s="579" t="s">
        <v>1299</v>
      </c>
      <c r="D105" s="577" t="str">
        <f>VLOOKUP(A105,соответствие!G:BH,21,FALSE())</f>
        <v xml:space="preserve">GL-01 </v>
      </c>
      <c r="E105" s="579"/>
      <c r="F105" s="580" t="str">
        <f>VLOOKUP(A105,соответствие!G:BE,2,FALSE())</f>
        <v>Фасад idea LuxeForm високоглянцевий GL-01 iS Маршмелоу, товщина 17,7 мм, основа - МДФ, зворотня сторона в колір</v>
      </c>
      <c r="G105" s="576" t="s">
        <v>1074</v>
      </c>
    </row>
    <row r="106" spans="1:7" x14ac:dyDescent="0.2">
      <c r="A106" s="431" t="s">
        <v>1181</v>
      </c>
      <c r="B106" s="579" t="s">
        <v>1259</v>
      </c>
      <c r="C106" s="579" t="s">
        <v>1306</v>
      </c>
      <c r="D106" s="577" t="str">
        <f>VLOOKUP(A106,соответствие!G:BH,21,FALSE())</f>
        <v xml:space="preserve">GL-02 </v>
      </c>
      <c r="E106" s="579"/>
      <c r="F106" s="580" t="str">
        <f>VLOOKUP(A106,соответствие!G:BE,2,FALSE())</f>
        <v>Фасад idea LuxeForm високоглянцевий GL-02 iS Пломбір, товщина 17,7 мм, основа - МДФ, зворотня сторона в колір</v>
      </c>
      <c r="G106" s="576" t="s">
        <v>1075</v>
      </c>
    </row>
    <row r="107" spans="1:7" x14ac:dyDescent="0.2">
      <c r="A107" s="431" t="s">
        <v>1182</v>
      </c>
      <c r="B107" s="579" t="s">
        <v>1260</v>
      </c>
      <c r="C107" s="579" t="s">
        <v>1307</v>
      </c>
      <c r="D107" s="577" t="str">
        <f>VLOOKUP(A107,соответствие!G:BH,21,FALSE())</f>
        <v xml:space="preserve">GL-03 </v>
      </c>
      <c r="E107" s="579"/>
      <c r="F107" s="580" t="str">
        <f>VLOOKUP(A107,соответствие!G:BE,2,FALSE())</f>
        <v>Фасад idea LuxeForm високоглянцевий GL-03 iS Айворі, товщина 17,7 мм, основа - МДФ, зворотня сторона в колір</v>
      </c>
      <c r="G107" s="576" t="s">
        <v>1076</v>
      </c>
    </row>
    <row r="108" spans="1:7" x14ac:dyDescent="0.2">
      <c r="A108" s="431" t="s">
        <v>1183</v>
      </c>
      <c r="B108" s="579" t="s">
        <v>1261</v>
      </c>
      <c r="C108" s="579" t="s">
        <v>1308</v>
      </c>
      <c r="D108" s="577" t="str">
        <f>VLOOKUP(A108,соответствие!G:BH,21,FALSE())</f>
        <v xml:space="preserve">GL-04 </v>
      </c>
      <c r="E108" s="579"/>
      <c r="F108" s="580" t="str">
        <f>VLOOKUP(A108,соответствие!G:BE,2,FALSE())</f>
        <v>Фасад idea LuxeForm високоглянцевий GL-04 iS Бешамель, товщина 17,7 мм, основа - МДФ, зворотня сторона в колір</v>
      </c>
      <c r="G108" s="576" t="s">
        <v>1077</v>
      </c>
    </row>
    <row r="109" spans="1:7" x14ac:dyDescent="0.2">
      <c r="A109" s="431" t="s">
        <v>1184</v>
      </c>
      <c r="B109" s="579" t="s">
        <v>1262</v>
      </c>
      <c r="C109" s="579" t="s">
        <v>1309</v>
      </c>
      <c r="D109" s="577" t="str">
        <f>VLOOKUP(A109,соответствие!G:BH,21,FALSE())</f>
        <v xml:space="preserve">GL-05 </v>
      </c>
      <c r="E109" s="579"/>
      <c r="F109" s="580" t="str">
        <f>VLOOKUP(A109,соответствие!G:BE,2,FALSE())</f>
        <v>Фасад idea LuxeForm високоглянцевий GL-05 iS Крем, товщина 17,7 мм, основа - МДФ, зворотня сторона в колір</v>
      </c>
      <c r="G109" s="576" t="s">
        <v>1078</v>
      </c>
    </row>
    <row r="110" spans="1:7" x14ac:dyDescent="0.2">
      <c r="A110" s="431" t="s">
        <v>1185</v>
      </c>
      <c r="B110" s="579" t="s">
        <v>1263</v>
      </c>
      <c r="C110" s="579" t="s">
        <v>1310</v>
      </c>
      <c r="D110" s="577" t="str">
        <f>VLOOKUP(A110,соответствие!G:BH,21,FALSE())</f>
        <v xml:space="preserve">GL-06 </v>
      </c>
      <c r="E110" s="579"/>
      <c r="F110" s="580" t="str">
        <f>VLOOKUP(A110,соответствие!G:BE,2,FALSE())</f>
        <v>Фасад idea LuxeForm високоглянцевий GL-06 iS Лате, товщина 17,7 мм, основа - МДФ, зворотня сторона в колір</v>
      </c>
      <c r="G110" s="576" t="s">
        <v>1079</v>
      </c>
    </row>
    <row r="111" spans="1:7" x14ac:dyDescent="0.2">
      <c r="A111" s="431" t="s">
        <v>1186</v>
      </c>
      <c r="B111" s="579" t="s">
        <v>1264</v>
      </c>
      <c r="C111" s="579" t="s">
        <v>1311</v>
      </c>
      <c r="D111" s="577" t="str">
        <f>VLOOKUP(A111,соответствие!G:BH,21,FALSE())</f>
        <v xml:space="preserve">GL-07 </v>
      </c>
      <c r="E111" s="579"/>
      <c r="F111" s="580" t="str">
        <f>VLOOKUP(A111,соответствие!G:BE,2,FALSE())</f>
        <v>Фасад idea LuxeForm високоглянцевий GL-07 iS Сірий мускус, товщина 17,7 мм, основа - МДФ, зворотня сторона в колір</v>
      </c>
      <c r="G111" s="576" t="s">
        <v>1080</v>
      </c>
    </row>
    <row r="112" spans="1:7" x14ac:dyDescent="0.2">
      <c r="A112" s="431" t="s">
        <v>1187</v>
      </c>
      <c r="B112" s="579" t="s">
        <v>1265</v>
      </c>
      <c r="C112" s="579" t="s">
        <v>1312</v>
      </c>
      <c r="D112" s="577" t="str">
        <f>VLOOKUP(A112,соответствие!G:BH,21,FALSE())</f>
        <v xml:space="preserve">GL-08 </v>
      </c>
      <c r="E112" s="579"/>
      <c r="F112" s="580" t="str">
        <f>VLOOKUP(A112,соответствие!G:BE,2,FALSE())</f>
        <v>Фасад idea LuxeForm високоглянцевий GL-08 iS Какао, товщина 17,7 мм, основа - МДФ, зворотня сторона в колір</v>
      </c>
      <c r="G112" s="576" t="s">
        <v>1081</v>
      </c>
    </row>
    <row r="113" spans="1:7" x14ac:dyDescent="0.2">
      <c r="A113" s="431" t="s">
        <v>1188</v>
      </c>
      <c r="B113" s="579" t="s">
        <v>1266</v>
      </c>
      <c r="C113" s="579" t="s">
        <v>1313</v>
      </c>
      <c r="D113" s="577" t="str">
        <f>VLOOKUP(A113,соответствие!G:BH,21,FALSE())</f>
        <v xml:space="preserve">GL-09 </v>
      </c>
      <c r="E113" s="579"/>
      <c r="F113" s="580" t="str">
        <f>VLOOKUP(A113,соответствие!G:BE,2,FALSE())</f>
        <v>Фасад idea LuxeForm високоглянцевий GL-09 iS Тауп-грей, товщина 17,7 мм, основа - МДФ, зворотня сторона в колір</v>
      </c>
      <c r="G113" s="576" t="s">
        <v>1082</v>
      </c>
    </row>
    <row r="114" spans="1:7" x14ac:dyDescent="0.2">
      <c r="A114" s="431" t="s">
        <v>1175</v>
      </c>
      <c r="B114" s="579" t="s">
        <v>1284</v>
      </c>
      <c r="C114" s="579" t="s">
        <v>1300</v>
      </c>
      <c r="D114" s="577" t="str">
        <f>VLOOKUP(A114,соответствие!G:BH,21,FALSE())</f>
        <v xml:space="preserve">GL-010 </v>
      </c>
      <c r="E114" s="579"/>
      <c r="F114" s="580" t="str">
        <f>VLOOKUP(A114,соответствие!G:BE,2,FALSE())</f>
        <v>Фасад idea LuxeForm високоглянцевий GL-010 iS Сульфур, товщина 17,7 мм, основа - МДФ, зворотня сторона в колір</v>
      </c>
      <c r="G114" s="576" t="s">
        <v>1083</v>
      </c>
    </row>
    <row r="115" spans="1:7" x14ac:dyDescent="0.2">
      <c r="A115" s="431" t="s">
        <v>1176</v>
      </c>
      <c r="B115" s="579" t="s">
        <v>1285</v>
      </c>
      <c r="C115" s="579" t="s">
        <v>1301</v>
      </c>
      <c r="D115" s="577" t="str">
        <f>VLOOKUP(A115,соответствие!G:BH,21,FALSE())</f>
        <v xml:space="preserve">GL-011 </v>
      </c>
      <c r="E115" s="579"/>
      <c r="F115" s="580" t="str">
        <f>VLOOKUP(A115,соответствие!G:BE,2,FALSE())</f>
        <v>Фасад idea LuxeForm високоглянцевий GL-011 iS Аріан, товщина 17,7 мм, основа - МДФ, зворотня сторона в колір</v>
      </c>
      <c r="G115" s="576" t="s">
        <v>1084</v>
      </c>
    </row>
    <row r="116" spans="1:7" x14ac:dyDescent="0.2">
      <c r="A116" s="431" t="s">
        <v>1177</v>
      </c>
      <c r="B116" s="579" t="s">
        <v>1286</v>
      </c>
      <c r="C116" s="579" t="s">
        <v>1302</v>
      </c>
      <c r="D116" s="577" t="str">
        <f>VLOOKUP(A116,соответствие!G:BH,21,FALSE())</f>
        <v xml:space="preserve">GL-012 </v>
      </c>
      <c r="E116" s="579"/>
      <c r="F116" s="580" t="str">
        <f>VLOOKUP(A116,соответствие!G:BE,2,FALSE())</f>
        <v>Фасад idea LuxeForm високоглянцевий GL-012 iS Розмарин, товщина 17,7 мм, основа - МДФ, зворотня сторона в колір</v>
      </c>
      <c r="G116" s="576" t="s">
        <v>1085</v>
      </c>
    </row>
    <row r="117" spans="1:7" x14ac:dyDescent="0.2">
      <c r="A117" s="431" t="s">
        <v>1178</v>
      </c>
      <c r="B117" s="579" t="s">
        <v>1287</v>
      </c>
      <c r="C117" s="579" t="s">
        <v>1303</v>
      </c>
      <c r="D117" s="577" t="str">
        <f>VLOOKUP(A117,соответствие!G:BH,21,FALSE())</f>
        <v xml:space="preserve">GL-013 </v>
      </c>
      <c r="E117" s="579"/>
      <c r="F117" s="580" t="str">
        <f>VLOOKUP(A117,соответствие!G:BE,2,FALSE())</f>
        <v>Фасад idea LuxeForm високоглянцевий GL-013 iS Аквамарин, товщина 17,7 мм, основа - МДФ, зворотня сторона в колір</v>
      </c>
      <c r="G117" s="576" t="s">
        <v>1086</v>
      </c>
    </row>
    <row r="118" spans="1:7" x14ac:dyDescent="0.2">
      <c r="A118" s="431" t="s">
        <v>1179</v>
      </c>
      <c r="B118" s="579" t="s">
        <v>1288</v>
      </c>
      <c r="C118" s="579" t="s">
        <v>1304</v>
      </c>
      <c r="D118" s="577" t="str">
        <f>VLOOKUP(A118,соответствие!G:BH,21,FALSE())</f>
        <v xml:space="preserve">GL-014 </v>
      </c>
      <c r="E118" s="579"/>
      <c r="F118" s="580" t="str">
        <f>VLOOKUP(A118,соответствие!G:BE,2,FALSE())</f>
        <v>Фасад idea LuxeForm високоглянцевий GL-014 iS Чорничний, товщина 17,7 мм, основа - МДФ, зворотня сторона в колір</v>
      </c>
      <c r="G118" s="576" t="s">
        <v>1087</v>
      </c>
    </row>
    <row r="119" spans="1:7" x14ac:dyDescent="0.2">
      <c r="A119" s="431" t="s">
        <v>1180</v>
      </c>
      <c r="B119" s="579" t="s">
        <v>1289</v>
      </c>
      <c r="C119" s="579" t="s">
        <v>1305</v>
      </c>
      <c r="D119" s="577" t="str">
        <f>VLOOKUP(A119,соответствие!G:BH,21,FALSE())</f>
        <v xml:space="preserve">GL-015 </v>
      </c>
      <c r="E119" s="579"/>
      <c r="F119" s="580" t="str">
        <f>VLOOKUP(A119,соответствие!G:BE,2,FALSE())</f>
        <v>Фасад idea LuxeForm високоглянцевий GL-015 iS Чорний трюфель, товщина 17,7 мм, основа - МДФ, зворотня сторона в колір</v>
      </c>
      <c r="G119" s="576" t="s">
        <v>1088</v>
      </c>
    </row>
    <row r="120" spans="1:7" x14ac:dyDescent="0.2">
      <c r="A120" s="431" t="s">
        <v>1165</v>
      </c>
      <c r="B120" s="579" t="s">
        <v>1243</v>
      </c>
      <c r="C120" s="579" t="s">
        <v>1290</v>
      </c>
      <c r="D120" s="577" t="str">
        <f>VLOOKUP(A120,соответствие!G:BH,21,FALSE())</f>
        <v xml:space="preserve">FN-021 </v>
      </c>
      <c r="E120" s="579"/>
      <c r="F120" s="580" t="str">
        <f>VLOOKUP(A120,соответствие!G:BE,2,FALSE())</f>
        <v>Фасад idea LuxeForm текстурний FN-021 iS Дуб карамель, товщина 17,7 мм, основа - МДФ, зворотня сторона FN-021 iS Дуб карамель</v>
      </c>
      <c r="G120" s="576" t="s">
        <v>1089</v>
      </c>
    </row>
    <row r="121" spans="1:7" x14ac:dyDescent="0.2">
      <c r="A121" s="431" t="s">
        <v>1166</v>
      </c>
      <c r="B121" s="579" t="s">
        <v>1244</v>
      </c>
      <c r="C121" s="579" t="s">
        <v>1291</v>
      </c>
      <c r="D121" s="577" t="str">
        <f>VLOOKUP(A121,соответствие!G:BH,21,FALSE())</f>
        <v xml:space="preserve">FN-022 </v>
      </c>
      <c r="E121" s="579"/>
      <c r="F121" s="580" t="str">
        <f>VLOOKUP(A121,соответствие!G:BE,2,FALSE())</f>
        <v>Фасад idea LuxeForm текстурний FN-022 iS Бук альпійський, товщина 17,7 мм, основа - МДФ, зворотня сторона FN-022 iS Бук альпійський</v>
      </c>
      <c r="G121" s="576" t="s">
        <v>1090</v>
      </c>
    </row>
    <row r="122" spans="1:7" x14ac:dyDescent="0.2">
      <c r="A122" s="431" t="s">
        <v>1167</v>
      </c>
      <c r="B122" s="579" t="s">
        <v>1245</v>
      </c>
      <c r="C122" s="579" t="s">
        <v>1292</v>
      </c>
      <c r="D122" s="577" t="str">
        <f>VLOOKUP(A122,соответствие!G:BH,21,FALSE())</f>
        <v xml:space="preserve">FN-023 </v>
      </c>
      <c r="E122" s="579"/>
      <c r="F122" s="580" t="str">
        <f>VLOOKUP(A122,соответствие!G:BE,2,FALSE())</f>
        <v>Фасад idea LuxeForm текстурний FN-023 iS Ясен королівський, товщина 17,7 мм, основа - МДФ, зворотня сторона FN-023 iS Ясен королівський</v>
      </c>
      <c r="G122" s="576" t="s">
        <v>1091</v>
      </c>
    </row>
    <row r="123" spans="1:7" x14ac:dyDescent="0.2">
      <c r="A123" s="431" t="s">
        <v>1168</v>
      </c>
      <c r="B123" s="579" t="s">
        <v>1246</v>
      </c>
      <c r="C123" s="579" t="s">
        <v>1293</v>
      </c>
      <c r="D123" s="577" t="str">
        <f>VLOOKUP(A123,соответствие!G:BH,21,FALSE())</f>
        <v xml:space="preserve">FN-024 </v>
      </c>
      <c r="E123" s="579"/>
      <c r="F123" s="580" t="str">
        <f>VLOOKUP(A123,соответствие!G:BE,2,FALSE())</f>
        <v>Фасад idea LuxeForm текстурний FN-024 iS В'яз сірий, товщина 17,7 мм, основа - МДФ, зворотня сторона FN-024 iS В'яз сірий</v>
      </c>
      <c r="G123" s="576" t="s">
        <v>1092</v>
      </c>
    </row>
    <row r="124" spans="1:7" x14ac:dyDescent="0.2">
      <c r="A124" s="431" t="s">
        <v>1169</v>
      </c>
      <c r="B124" s="579" t="s">
        <v>1247</v>
      </c>
      <c r="C124" s="579" t="s">
        <v>1294</v>
      </c>
      <c r="D124" s="577" t="str">
        <f>VLOOKUP(A124,соответствие!G:BH,21,FALSE())</f>
        <v xml:space="preserve">FN-025 </v>
      </c>
      <c r="E124" s="579"/>
      <c r="F124" s="580" t="str">
        <f>VLOOKUP(A124,соответствие!G:BE,2,FALSE())</f>
        <v>Фасад idea LuxeForm текстурний FN-025 iS Клен гірський, товщина 17,7 мм, основа - МДФ, зворотня сторона FN-025 iS Клен гірський</v>
      </c>
      <c r="G124" s="576" t="s">
        <v>1093</v>
      </c>
    </row>
    <row r="125" spans="1:7" x14ac:dyDescent="0.2">
      <c r="A125" s="431" t="s">
        <v>1170</v>
      </c>
      <c r="B125" s="579" t="s">
        <v>1248</v>
      </c>
      <c r="C125" s="579" t="s">
        <v>1295</v>
      </c>
      <c r="D125" s="577" t="str">
        <f>VLOOKUP(A125,соответствие!G:BH,21,FALSE())</f>
        <v xml:space="preserve">FN-026 </v>
      </c>
      <c r="E125" s="579"/>
      <c r="F125" s="580" t="str">
        <f>VLOOKUP(A125,соответствие!G:BE,2,FALSE())</f>
        <v>Фасад idea LuxeForm текстурний FN-026 iS Дуб піщаний, товщина 17,7 мм, основа - МДФ, зворотня сторона FN-026 iS Дуб піщаний</v>
      </c>
      <c r="G125" s="576" t="s">
        <v>1094</v>
      </c>
    </row>
    <row r="126" spans="1:7" x14ac:dyDescent="0.2">
      <c r="A126" s="431" t="s">
        <v>1171</v>
      </c>
      <c r="B126" s="579" t="s">
        <v>1249</v>
      </c>
      <c r="C126" s="579" t="s">
        <v>1296</v>
      </c>
      <c r="D126" s="577" t="str">
        <f>VLOOKUP(A126,соответствие!G:BH,21,FALSE())</f>
        <v xml:space="preserve">FN-027 </v>
      </c>
      <c r="E126" s="579"/>
      <c r="F126" s="580" t="str">
        <f>VLOOKUP(A126,соответствие!G:BE,2,FALSE())</f>
        <v>Фасад idea LuxeForm текстурний FN-027 iS Дуб золотистий, товщина 17,7 мм, основа - МДФ, зворотня сторона FN-027 iS Дуб золотистий</v>
      </c>
      <c r="G126" s="576" t="s">
        <v>1095</v>
      </c>
    </row>
    <row r="127" spans="1:7" x14ac:dyDescent="0.2">
      <c r="A127" s="431" t="s">
        <v>1172</v>
      </c>
      <c r="B127" s="579" t="s">
        <v>1250</v>
      </c>
      <c r="C127" s="579" t="s">
        <v>1297</v>
      </c>
      <c r="D127" s="577" t="str">
        <f>VLOOKUP(A127,соответствие!G:BH,21,FALSE())</f>
        <v xml:space="preserve">FN-051 </v>
      </c>
      <c r="E127" s="579"/>
      <c r="F127" s="580" t="str">
        <f>VLOOKUP(A127,соответствие!G:BE,2,FALSE())</f>
        <v>Фасад idea LuxeForm текстурний FN-051 iS Вогняний бетон, товщина 17,7 мм, основа - МДФ, зворотня сторона FN-051 iS Вогняний бетон</v>
      </c>
      <c r="G127" s="576" t="s">
        <v>1096</v>
      </c>
    </row>
    <row r="128" spans="1:7" x14ac:dyDescent="0.2">
      <c r="A128" s="431" t="s">
        <v>1173</v>
      </c>
      <c r="B128" s="579" t="s">
        <v>1251</v>
      </c>
      <c r="C128" s="579" t="s">
        <v>1298</v>
      </c>
      <c r="D128" s="577" t="str">
        <f>VLOOKUP(A128,соответствие!G:BH,21,FALSE())</f>
        <v xml:space="preserve">FN-052 </v>
      </c>
      <c r="E128" s="579"/>
      <c r="F128" s="580" t="str">
        <f>VLOOKUP(A128,соответствие!G:BE,2,FALSE())</f>
        <v>Фасад idea LuxeForm текстурний FN-052 iS Багамський камінь, товщина 17,7 мм, основа - МДФ, зворотня сторона FN-052 iS Багамський камінь</v>
      </c>
      <c r="G128" s="576" t="s">
        <v>1097</v>
      </c>
    </row>
    <row r="129" spans="1:7" ht="12.75" customHeight="1" x14ac:dyDescent="0.2">
      <c r="A129" s="338"/>
      <c r="B129" s="338"/>
      <c r="C129" s="338"/>
      <c r="D129" s="360"/>
      <c r="E129" s="360"/>
      <c r="F129" s="360"/>
    </row>
    <row r="130" spans="1:7" ht="12.75" customHeight="1" x14ac:dyDescent="0.2">
      <c r="A130" s="360" t="s">
        <v>156</v>
      </c>
      <c r="B130" s="360" t="s">
        <v>849</v>
      </c>
      <c r="C130" s="360">
        <v>73809457</v>
      </c>
      <c r="D130" s="360" t="str">
        <f>VLOOKUP(A130,соответствие!G:BH,21,FALSE())</f>
        <v>FN021SL-DUAL</v>
      </c>
      <c r="E130" s="360"/>
      <c r="F130" s="360" t="str">
        <f>VLOOKUP(A130,соответствие!G:BE,2,FALSE())</f>
        <v>Фасад PVC матовий FN021SL дуб карамель, DUAL, товщина 17,9 мм, основа - МДФ, зворотня сторона – FN021SL дуб карамель</v>
      </c>
      <c r="G130" s="360" t="s">
        <v>850</v>
      </c>
    </row>
    <row r="131" spans="1:7" ht="12.75" customHeight="1" x14ac:dyDescent="0.2">
      <c r="A131" s="360" t="s">
        <v>158</v>
      </c>
      <c r="B131" s="360" t="s">
        <v>851</v>
      </c>
      <c r="C131" s="360"/>
      <c r="D131" s="360" t="str">
        <f>VLOOKUP(A131,соответствие!G:BH,21,FALSE())</f>
        <v>FN022SL-DUAL</v>
      </c>
      <c r="E131" s="360"/>
      <c r="F131" s="360" t="str">
        <f>VLOOKUP(A131,соответствие!G:BE,2,FALSE())</f>
        <v>Фасад PVC матовий FN022SL бук альпійський, DUAL, товщина 17,9 мм, основа - МДФ, зворотня сторона – FN022SL бук альпійський</v>
      </c>
      <c r="G131" s="360" t="s">
        <v>852</v>
      </c>
    </row>
    <row r="132" spans="1:7" ht="12.75" customHeight="1" x14ac:dyDescent="0.2">
      <c r="A132" s="360" t="s">
        <v>160</v>
      </c>
      <c r="B132" s="360" t="s">
        <v>853</v>
      </c>
      <c r="C132" s="360"/>
      <c r="D132" s="360" t="str">
        <f>VLOOKUP(A132,соответствие!G:BH,21,FALSE())</f>
        <v>FN023SL-DUAL</v>
      </c>
      <c r="E132" s="360"/>
      <c r="F132" s="360" t="str">
        <f>VLOOKUP(A132,соответствие!G:BE,2,FALSE())</f>
        <v>Фасад PVC матовий FN023SL ясен королівський, DUAL, товщина 17,9 мм, основа - МДФ, зворотня сторона – FN023SL ясен королівський</v>
      </c>
      <c r="G132" s="360" t="s">
        <v>854</v>
      </c>
    </row>
    <row r="133" spans="1:7" ht="12.75" customHeight="1" x14ac:dyDescent="0.2">
      <c r="A133" s="360" t="s">
        <v>162</v>
      </c>
      <c r="B133" s="360" t="s">
        <v>855</v>
      </c>
      <c r="C133" s="360"/>
      <c r="D133" s="360" t="str">
        <f>VLOOKUP(A133,соответствие!G:BH,21,FALSE())</f>
        <v>FN024SL-DUAL</v>
      </c>
      <c r="E133" s="360"/>
      <c r="F133" s="360" t="str">
        <f>VLOOKUP(A133,соответствие!G:BE,2,FALSE())</f>
        <v>Фасад PVC матовий FN024SL в'яз сірий, DUAL, товщина 17,9 мм, основа - МДФ, зворотня сторона – FN024SL в'яз сірий</v>
      </c>
      <c r="G133" s="360" t="s">
        <v>856</v>
      </c>
    </row>
    <row r="134" spans="1:7" ht="12.75" customHeight="1" x14ac:dyDescent="0.2">
      <c r="A134" s="360" t="s">
        <v>164</v>
      </c>
      <c r="B134" s="360" t="s">
        <v>857</v>
      </c>
      <c r="C134" s="360"/>
      <c r="D134" s="360" t="str">
        <f>VLOOKUP(A134,соответствие!G:BH,21,FALSE())</f>
        <v>FN025SL-DUAL</v>
      </c>
      <c r="E134" s="360"/>
      <c r="F134" s="360" t="str">
        <f>VLOOKUP(A134,соответствие!G:BE,2,FALSE())</f>
        <v>Фасад PVC матовий FN025SL клен гірський, DUAL, товщина 17,9 мм, основа - МДФ, зворотня сторона – FN025SL клен гірський</v>
      </c>
      <c r="G134" s="360" t="s">
        <v>858</v>
      </c>
    </row>
    <row r="135" spans="1:7" ht="12.75" customHeight="1" x14ac:dyDescent="0.2">
      <c r="A135" s="360" t="s">
        <v>166</v>
      </c>
      <c r="B135" s="360" t="s">
        <v>859</v>
      </c>
      <c r="C135" s="360">
        <v>73809464</v>
      </c>
      <c r="D135" s="360" t="str">
        <f>VLOOKUP(A135,соответствие!G:BH,21,FALSE())</f>
        <v>FN051SL-DUAL</v>
      </c>
      <c r="E135" s="360"/>
      <c r="F135" s="360" t="str">
        <f>VLOOKUP(A135,соответствие!G:BE,2,FALSE())</f>
        <v>Фасад PVC матовий FN051SL вогняний бетон, DUAL, товщина 17,9 мм, основа - МДФ, зворотня сторона – FN051SL вогняний бетон</v>
      </c>
      <c r="G135" s="360" t="s">
        <v>860</v>
      </c>
    </row>
    <row r="136" spans="1:7" ht="12.75" customHeight="1" x14ac:dyDescent="0.2">
      <c r="A136" s="360" t="s">
        <v>168</v>
      </c>
      <c r="B136" s="360" t="s">
        <v>861</v>
      </c>
      <c r="C136" s="360"/>
      <c r="D136" s="360" t="str">
        <f>VLOOKUP(A136,соответствие!G:BH,21,FALSE())</f>
        <v>FN052SL-DUAL</v>
      </c>
      <c r="E136" s="360"/>
      <c r="F136" s="360" t="str">
        <f>VLOOKUP(A136,соответствие!G:BE,2,FALSE())</f>
        <v>Фасад PVC матовий FN052SL багамський камінь, DUAL, товщина 17,9 мм, основа - МДФ, зворотня сторона – FN052SL багамський камінь</v>
      </c>
      <c r="G136" s="360" t="s">
        <v>862</v>
      </c>
    </row>
    <row r="137" spans="1:7" ht="12.75" customHeight="1" x14ac:dyDescent="0.2">
      <c r="A137" s="394" t="s">
        <v>894</v>
      </c>
      <c r="B137" s="394" t="s">
        <v>896</v>
      </c>
      <c r="C137" s="394">
        <v>74121718</v>
      </c>
      <c r="D137" s="394" t="str">
        <f>VLOOKUP(A137,[2]соответствие!G:BH,21,FALSE())</f>
        <v>GL-DUO-0001U SL</v>
      </c>
      <c r="E137" s="394"/>
      <c r="F137" s="394" t="str">
        <f>VLOOKUP(A137,[2]соответствие!G:BE,2,FALSE())</f>
        <v>Фасад PVC глянцевий GL-0001U SL білий, DUO, товщина 17,9 мм, основа - МДФ, зворотня сторона – MT-0001U SL білий</v>
      </c>
      <c r="G137" s="394" t="s">
        <v>895</v>
      </c>
    </row>
    <row r="138" spans="1:7" ht="12.75" customHeight="1" x14ac:dyDescent="0.2">
      <c r="A138" s="394" t="s">
        <v>897</v>
      </c>
      <c r="B138" s="394" t="s">
        <v>899</v>
      </c>
      <c r="C138" s="394">
        <v>74121732</v>
      </c>
      <c r="D138" s="394" t="str">
        <f>VLOOKUP(A138,[2]соответствие!G:BH,21,FALSE())</f>
        <v>GL-DUO-0002U SL</v>
      </c>
      <c r="E138" s="394"/>
      <c r="F138" s="394" t="str">
        <f>VLOOKUP(A138,[2]соответствие!G:BE,2,FALSE())</f>
        <v>Фасад PVC глянцевий GL-0002U SL магнолія, DUO, товщина 17,9 мм, основа - МДФ, зворотня сторона – MT-0002U SL магнолія</v>
      </c>
      <c r="G138" s="394" t="s">
        <v>898</v>
      </c>
    </row>
    <row r="139" spans="1:7" ht="12.75" customHeight="1" x14ac:dyDescent="0.2">
      <c r="A139" s="394" t="s">
        <v>900</v>
      </c>
      <c r="B139" s="394" t="s">
        <v>902</v>
      </c>
      <c r="C139" s="394">
        <v>74121756</v>
      </c>
      <c r="D139" s="394" t="str">
        <f>VLOOKUP(A139,[2]соответствие!G:BH,21,FALSE())</f>
        <v>GL-DUO-0003U SL</v>
      </c>
      <c r="E139" s="394"/>
      <c r="F139" s="394" t="str">
        <f>VLOOKUP(A139,[2]соответствие!G:BE,2,FALSE())</f>
        <v>Фасад PVC глянцева GL-0003U SL крижана кава, DUO, товщина 17,9 мм, основа - МДФ, зворотня сторона – MT-0003U SL крижана кава</v>
      </c>
      <c r="G139" s="394" t="s">
        <v>901</v>
      </c>
    </row>
    <row r="140" spans="1:7" ht="12.75" customHeight="1" x14ac:dyDescent="0.2">
      <c r="A140" s="394" t="s">
        <v>903</v>
      </c>
      <c r="B140" s="394" t="s">
        <v>905</v>
      </c>
      <c r="C140" s="394">
        <v>74121770</v>
      </c>
      <c r="D140" s="394" t="str">
        <f>VLOOKUP(A140,[2]соответствие!G:BH,21,FALSE())</f>
        <v>GL-DUO-0004U SL</v>
      </c>
      <c r="E140" s="394"/>
      <c r="F140" s="394" t="str">
        <f>VLOOKUP(A140,[2]соответствие!G:BE,2,FALSE())</f>
        <v>Фасад PVC глянцева GL-0004U SL сірий дощ, DUO, товщина 17,9 мм, основа - МДФ, зворотня сторона – MT-0004U SL сірий дощ</v>
      </c>
      <c r="G140" s="394" t="s">
        <v>904</v>
      </c>
    </row>
    <row r="141" spans="1:7" ht="12.75" customHeight="1" x14ac:dyDescent="0.2">
      <c r="A141" s="360" t="s">
        <v>140</v>
      </c>
      <c r="B141" s="360" t="s">
        <v>863</v>
      </c>
      <c r="C141" s="360">
        <v>73464731</v>
      </c>
      <c r="D141" s="360" t="str">
        <f>VLOOKUP(A141,соответствие!G:BH,21,FALSE())</f>
        <v>GL-DUAL-0001U SL</v>
      </c>
      <c r="E141" s="360"/>
      <c r="F141" s="360" t="str">
        <f>VLOOKUP(A141,соответствие!G:BE,2,FALSE())</f>
        <v>Фасад PVC глянцевий GL-0001U SL білий, DUAL, товщина 17,9 мм, основа - МДФ, зворотня сторона – GL-0001U SL білий</v>
      </c>
      <c r="G141" s="360" t="s">
        <v>864</v>
      </c>
    </row>
    <row r="142" spans="1:7" ht="12.75" customHeight="1" x14ac:dyDescent="0.2">
      <c r="A142" s="360" t="s">
        <v>142</v>
      </c>
      <c r="B142" s="360" t="s">
        <v>865</v>
      </c>
      <c r="C142" s="360">
        <v>73464342</v>
      </c>
      <c r="D142" s="360" t="str">
        <f>VLOOKUP(A142,соответствие!G:BH,21,FALSE())</f>
        <v>GL-DUAL-0002U SL</v>
      </c>
      <c r="E142" s="360"/>
      <c r="F142" s="360" t="str">
        <f>VLOOKUP(A142,соответствие!G:BE,2,FALSE())</f>
        <v>Фасад PVC глянцевий GL-0002U SL магнолія, DUAL, товщина 17,9 мм, основа - МДФ, зворотня сторона – GL-0002U SL магнолія</v>
      </c>
      <c r="G142" s="360" t="s">
        <v>866</v>
      </c>
    </row>
    <row r="143" spans="1:7" ht="12.75" customHeight="1" x14ac:dyDescent="0.2">
      <c r="A143" s="360" t="s">
        <v>144</v>
      </c>
      <c r="B143" s="360" t="s">
        <v>867</v>
      </c>
      <c r="C143" s="360">
        <v>73459737</v>
      </c>
      <c r="D143" s="360" t="str">
        <f>VLOOKUP(A143,соответствие!G:BH,21,FALSE())</f>
        <v>GL-DUAL-0003U SL</v>
      </c>
      <c r="E143" s="360"/>
      <c r="F143" s="360" t="str">
        <f>VLOOKUP(A143,соответствие!G:BE,2,FALSE())</f>
        <v>Фасад PVC глянцева GL-0003U SL крижана кава, DUAL, товщина 17,9 мм, основа - МДФ, зворотня сторона – GL-0003U SL крижана кава</v>
      </c>
      <c r="G143" s="360" t="s">
        <v>868</v>
      </c>
    </row>
    <row r="144" spans="1:7" ht="12.75" customHeight="1" x14ac:dyDescent="0.2">
      <c r="A144" s="360" t="s">
        <v>146</v>
      </c>
      <c r="B144" s="360" t="s">
        <v>869</v>
      </c>
      <c r="C144" s="360">
        <v>73461044</v>
      </c>
      <c r="D144" s="360" t="str">
        <f>VLOOKUP(A144,соответствие!G:BH,21,FALSE())</f>
        <v>GL-DUAL-0004U SL</v>
      </c>
      <c r="E144" s="360"/>
      <c r="F144" s="360" t="str">
        <f>VLOOKUP(A144,соответствие!G:BE,2,FALSE())</f>
        <v>Фасад PVC глянцева GL-0004U SL сірий дощ, DUAL, товщина 17,9 мм, основа - МДФ, зворотня сторона – GL-0004U SL сірий дощ</v>
      </c>
      <c r="G144" s="360" t="s">
        <v>870</v>
      </c>
    </row>
    <row r="145" spans="1:7" ht="12.75" customHeight="1" x14ac:dyDescent="0.2">
      <c r="A145" s="360" t="s">
        <v>148</v>
      </c>
      <c r="B145" s="360" t="s">
        <v>871</v>
      </c>
      <c r="C145" s="360">
        <v>73462416</v>
      </c>
      <c r="D145" s="360" t="str">
        <f>VLOOKUP(A145,соответствие!G:BH,21,FALSE())</f>
        <v>MT-DUAL-0001U SL</v>
      </c>
      <c r="E145" s="360"/>
      <c r="F145" s="360" t="str">
        <f>VLOOKUP(A145,соответствие!G:BE,2,FALSE())</f>
        <v>Фасад PVC матовий MT-0001U SL білий, DUAL, товщина 17,9 мм, основа - МДФ, зворотня сторона – MT-0001U SL білий</v>
      </c>
      <c r="G145" s="360" t="s">
        <v>872</v>
      </c>
    </row>
    <row r="146" spans="1:7" ht="12.75" customHeight="1" x14ac:dyDescent="0.2">
      <c r="A146" s="360" t="s">
        <v>150</v>
      </c>
      <c r="B146" s="360" t="s">
        <v>873</v>
      </c>
      <c r="C146" s="360">
        <v>73463086</v>
      </c>
      <c r="D146" s="360" t="str">
        <f>VLOOKUP(A146,соответствие!G:BH,21,FALSE())</f>
        <v>MT-DUAL-0002U SL</v>
      </c>
      <c r="E146" s="360"/>
      <c r="F146" s="360" t="str">
        <f>VLOOKUP(A146,соответствие!G:BE,2,FALSE())</f>
        <v>Фасад PVC матовий MT-0002U SL магнолія, DUAL, товщина 17,9 мм, основа - МДФ, зворотня сторона – MT-0002U SL магнолія</v>
      </c>
      <c r="G146" s="360" t="s">
        <v>874</v>
      </c>
    </row>
    <row r="147" spans="1:7" ht="12.75" customHeight="1" x14ac:dyDescent="0.2">
      <c r="A147" s="360" t="s">
        <v>152</v>
      </c>
      <c r="B147" s="360" t="s">
        <v>875</v>
      </c>
      <c r="C147" s="360">
        <v>73460474</v>
      </c>
      <c r="D147" s="360" t="str">
        <f>VLOOKUP(A147,соответствие!G:BH,21,FALSE())</f>
        <v>MT-DUAL-0003U SL</v>
      </c>
      <c r="E147" s="360"/>
      <c r="F147" s="360" t="str">
        <f>VLOOKUP(A147,соответствие!G:BE,2,FALSE())</f>
        <v>Фасад PVC матовий MT-0003U SL крижана кава, DUAL, товщина 17,9 мм, основа - МДФ, зворотня сторона – MT-0003U SL крижана кава</v>
      </c>
      <c r="G147" s="360" t="s">
        <v>876</v>
      </c>
    </row>
    <row r="148" spans="1:7" ht="12.75" customHeight="1" x14ac:dyDescent="0.2">
      <c r="A148" s="360" t="s">
        <v>154</v>
      </c>
      <c r="B148" s="360" t="s">
        <v>877</v>
      </c>
      <c r="C148" s="360">
        <v>73464359</v>
      </c>
      <c r="D148" s="360" t="str">
        <f>VLOOKUP(A148,соответствие!G:BH,21,FALSE())</f>
        <v>MT-DUAL-0004U SL</v>
      </c>
      <c r="E148" s="360"/>
      <c r="F148" s="360" t="str">
        <f>VLOOKUP(A148,соответствие!G:BE,2,FALSE())</f>
        <v>Фасад PVC матова MT-0004U SL сірий дощ, DUAL, товщина 17,9 мм, основа - МДФ, зворотня сторона – MT-0004U SL сірий дощ</v>
      </c>
      <c r="G148" s="360" t="s">
        <v>878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activeCell="H5" sqref="H5"/>
    </sheetView>
  </sheetViews>
  <sheetFormatPr defaultColWidth="8.7109375" defaultRowHeight="12.75" x14ac:dyDescent="0.2"/>
  <sheetData>
    <row r="1" spans="1:14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8.75" x14ac:dyDescent="0.3">
      <c r="A4" s="2"/>
      <c r="B4" s="2"/>
      <c r="C4" s="45" t="s">
        <v>17</v>
      </c>
      <c r="D4" s="2"/>
      <c r="E4" s="2"/>
      <c r="F4" s="2"/>
      <c r="G4" s="2"/>
      <c r="H4" s="2"/>
      <c r="I4" s="2"/>
      <c r="J4" s="98"/>
      <c r="K4" s="98"/>
      <c r="L4" s="98"/>
      <c r="M4" s="98"/>
      <c r="N4" s="98"/>
    </row>
    <row r="5" spans="1:14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1:14" x14ac:dyDescent="0.2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1:14" x14ac:dyDescent="0.2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</row>
    <row r="12" spans="1:14" x14ac:dyDescent="0.2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x14ac:dyDescent="0.2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</row>
    <row r="14" spans="1:14" x14ac:dyDescent="0.2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4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x14ac:dyDescent="0.2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</row>
    <row r="17" spans="1:14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1:14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  <row r="19" spans="1:14" x14ac:dyDescent="0.2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spans="1:14" x14ac:dyDescent="0.2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</row>
    <row r="21" spans="1:14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</row>
    <row r="22" spans="1:14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</row>
    <row r="23" spans="1:14" x14ac:dyDescent="0.2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</row>
    <row r="24" spans="1:14" x14ac:dyDescent="0.2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spans="1:14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14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 x14ac:dyDescent="0.2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 x14ac:dyDescent="0.2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14" x14ac:dyDescent="0.2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x14ac:dyDescent="0.2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14" x14ac:dyDescent="0.2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14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1:14" x14ac:dyDescent="0.2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1:14" x14ac:dyDescent="0.2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14" x14ac:dyDescent="0.2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</row>
    <row r="36" spans="1:14" x14ac:dyDescent="0.2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</row>
    <row r="37" spans="1:14" x14ac:dyDescent="0.2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</row>
    <row r="38" spans="1:14" x14ac:dyDescent="0.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</row>
    <row r="39" spans="1:14" x14ac:dyDescent="0.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</row>
    <row r="40" spans="1:14" x14ac:dyDescent="0.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</row>
    <row r="41" spans="1:14" x14ac:dyDescent="0.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56"/>
  <sheetViews>
    <sheetView showGridLines="0" topLeftCell="A7" zoomScale="55" zoomScaleNormal="55" workbookViewId="0">
      <selection activeCell="G55" sqref="G55"/>
    </sheetView>
  </sheetViews>
  <sheetFormatPr defaultColWidth="9.140625" defaultRowHeight="12.75" x14ac:dyDescent="0.2"/>
  <cols>
    <col min="1" max="4" width="9.140625" style="99"/>
    <col min="5" max="5" width="9.140625" style="100"/>
    <col min="6" max="19" width="9.140625" style="99"/>
    <col min="20" max="20" width="9.140625" style="99" customWidth="1"/>
    <col min="21" max="1024" width="9.140625" style="99"/>
  </cols>
  <sheetData>
    <row r="2" spans="1:22" s="102" customFormat="1" ht="46.5" x14ac:dyDescent="0.7">
      <c r="A2" s="101" t="s">
        <v>38</v>
      </c>
      <c r="E2" s="103"/>
      <c r="V2" s="101" t="s">
        <v>925</v>
      </c>
    </row>
    <row r="3" spans="1:22" ht="27.75" customHeight="1" x14ac:dyDescent="0.4">
      <c r="A3" s="104" t="s">
        <v>923</v>
      </c>
      <c r="V3" s="104" t="s">
        <v>929</v>
      </c>
    </row>
    <row r="28" spans="1:22" s="102" customFormat="1" ht="46.5" x14ac:dyDescent="0.7">
      <c r="A28" s="101" t="s">
        <v>39</v>
      </c>
      <c r="E28" s="103"/>
      <c r="V28" s="101" t="s">
        <v>926</v>
      </c>
    </row>
    <row r="29" spans="1:22" ht="27.75" customHeight="1" x14ac:dyDescent="0.4">
      <c r="A29" s="104" t="s">
        <v>924</v>
      </c>
      <c r="V29" s="104" t="s">
        <v>930</v>
      </c>
    </row>
    <row r="31" spans="1:22" ht="18.75" x14ac:dyDescent="0.3">
      <c r="C31" s="105"/>
      <c r="D31" s="105"/>
      <c r="E31" s="106"/>
    </row>
    <row r="54" spans="1:22" s="102" customFormat="1" ht="16.5" customHeight="1" x14ac:dyDescent="0.35">
      <c r="E54" s="103"/>
    </row>
    <row r="55" spans="1:22" ht="46.5" x14ac:dyDescent="0.7">
      <c r="A55" s="101" t="s">
        <v>40</v>
      </c>
      <c r="V55" s="101" t="s">
        <v>927</v>
      </c>
    </row>
    <row r="56" spans="1:22" s="104" customFormat="1" ht="30" x14ac:dyDescent="0.4">
      <c r="A56" s="104" t="s">
        <v>928</v>
      </c>
      <c r="E56" s="107"/>
      <c r="V56" s="104" t="s">
        <v>931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4:C189"/>
  <sheetViews>
    <sheetView topLeftCell="A84" zoomScaleNormal="100" workbookViewId="0">
      <selection activeCell="A100" sqref="A100:XFD100"/>
    </sheetView>
  </sheetViews>
  <sheetFormatPr defaultColWidth="8.7109375" defaultRowHeight="12.75" x14ac:dyDescent="0.2"/>
  <cols>
    <col min="1" max="1" width="66.85546875" customWidth="1"/>
    <col min="2" max="2" width="113.7109375" customWidth="1"/>
    <col min="3" max="3" width="11.28515625" customWidth="1"/>
    <col min="4" max="4" width="8.7109375" customWidth="1"/>
  </cols>
  <sheetData>
    <row r="64" spans="1:1" x14ac:dyDescent="0.2">
      <c r="A64" t="s">
        <v>41</v>
      </c>
    </row>
    <row r="65" spans="1:3" ht="76.5" customHeight="1" x14ac:dyDescent="0.2">
      <c r="A65" s="108" t="s">
        <v>42</v>
      </c>
      <c r="B65" s="109" t="s">
        <v>43</v>
      </c>
      <c r="C65" s="110" t="s">
        <v>44</v>
      </c>
    </row>
    <row r="66" spans="1:3" x14ac:dyDescent="0.2">
      <c r="A66" s="581" t="s">
        <v>45</v>
      </c>
      <c r="B66" s="581" t="s">
        <v>46</v>
      </c>
      <c r="C66" s="581" t="str">
        <f>VLOOKUP(A66,код!A:F,2,FALSE())</f>
        <v>РО127616   </v>
      </c>
    </row>
    <row r="67" spans="1:3" x14ac:dyDescent="0.2">
      <c r="A67" s="581" t="s">
        <v>47</v>
      </c>
      <c r="B67" s="581" t="s">
        <v>48</v>
      </c>
      <c r="C67" s="581" t="str">
        <f>VLOOKUP(A67,код!A:F,2,FALSE())</f>
        <v>РО127614   </v>
      </c>
    </row>
    <row r="68" spans="1:3" x14ac:dyDescent="0.2">
      <c r="A68" s="581" t="s">
        <v>49</v>
      </c>
      <c r="B68" s="581" t="s">
        <v>50</v>
      </c>
      <c r="C68" s="581" t="str">
        <f>VLOOKUP(A68,код!A:F,2,FALSE())</f>
        <v>РО127615   </v>
      </c>
    </row>
    <row r="69" spans="1:3" s="114" customFormat="1" x14ac:dyDescent="0.2">
      <c r="A69" s="581" t="s">
        <v>51</v>
      </c>
      <c r="B69" s="581" t="s">
        <v>52</v>
      </c>
      <c r="C69" s="581" t="s">
        <v>53</v>
      </c>
    </row>
    <row r="70" spans="1:3" x14ac:dyDescent="0.2">
      <c r="A70" s="582" t="s">
        <v>932</v>
      </c>
      <c r="B70" s="582" t="s">
        <v>933</v>
      </c>
      <c r="C70" s="581" t="str">
        <f>VLOOKUP(A70,код!A:F,2,FALSE())</f>
        <v xml:space="preserve">РО174117   </v>
      </c>
    </row>
    <row r="71" spans="1:3" x14ac:dyDescent="0.2">
      <c r="A71" s="582" t="s">
        <v>934</v>
      </c>
      <c r="B71" s="582" t="s">
        <v>935</v>
      </c>
      <c r="C71" s="581" t="str">
        <f>VLOOKUP(A71,код!A:F,2,FALSE())</f>
        <v xml:space="preserve">РО174118   </v>
      </c>
    </row>
    <row r="72" spans="1:3" x14ac:dyDescent="0.2">
      <c r="A72" s="582" t="s">
        <v>940</v>
      </c>
      <c r="B72" s="582" t="s">
        <v>941</v>
      </c>
      <c r="C72" s="581" t="str">
        <f>VLOOKUP(A72,код!A:F,2,FALSE())</f>
        <v xml:space="preserve">РО174121   </v>
      </c>
    </row>
    <row r="73" spans="1:3" x14ac:dyDescent="0.2">
      <c r="A73" s="582" t="s">
        <v>942</v>
      </c>
      <c r="B73" s="582" t="s">
        <v>943</v>
      </c>
      <c r="C73" s="581" t="str">
        <f>VLOOKUP(A73,код!A:F,2,FALSE())</f>
        <v xml:space="preserve">РО174122   </v>
      </c>
    </row>
    <row r="74" spans="1:3" x14ac:dyDescent="0.2">
      <c r="A74" s="582" t="s">
        <v>946</v>
      </c>
      <c r="B74" s="582" t="s">
        <v>947</v>
      </c>
      <c r="C74" s="581" t="str">
        <f>VLOOKUP(A74,код!A:F,2,FALSE())</f>
        <v xml:space="preserve">РО174124   </v>
      </c>
    </row>
    <row r="75" spans="1:3" x14ac:dyDescent="0.2">
      <c r="A75" s="582" t="s">
        <v>944</v>
      </c>
      <c r="B75" s="582" t="s">
        <v>945</v>
      </c>
      <c r="C75" s="581" t="str">
        <f>VLOOKUP(A75,код!A:F,2,FALSE())</f>
        <v xml:space="preserve">РО174123   </v>
      </c>
    </row>
    <row r="76" spans="1:3" x14ac:dyDescent="0.2">
      <c r="A76" s="581" t="s">
        <v>54</v>
      </c>
      <c r="B76" s="581" t="s">
        <v>55</v>
      </c>
      <c r="C76" s="581" t="str">
        <f>VLOOKUP(A76,код!A:F,2,FALSE())</f>
        <v>РО127622   </v>
      </c>
    </row>
    <row r="77" spans="1:3" x14ac:dyDescent="0.2">
      <c r="A77" s="582" t="s">
        <v>936</v>
      </c>
      <c r="B77" s="582" t="s">
        <v>937</v>
      </c>
      <c r="C77" s="581" t="str">
        <f>VLOOKUP(A77,код!A:F,2,FALSE())</f>
        <v xml:space="preserve">РО174119   </v>
      </c>
    </row>
    <row r="78" spans="1:3" x14ac:dyDescent="0.2">
      <c r="A78" s="583" t="s">
        <v>56</v>
      </c>
      <c r="B78" s="583" t="s">
        <v>57</v>
      </c>
      <c r="C78" s="581" t="str">
        <f>VLOOKUP(A78,код!A:F,2,FALSE())</f>
        <v>РО154628   </v>
      </c>
    </row>
    <row r="79" spans="1:3" x14ac:dyDescent="0.2">
      <c r="A79" t="s">
        <v>1368</v>
      </c>
      <c r="B79" s="583" t="s">
        <v>1369</v>
      </c>
      <c r="C79" s="581" t="str">
        <f>VLOOKUP(A79,код!A:F,2,FALSE())</f>
        <v xml:space="preserve">РО181790   </v>
      </c>
    </row>
    <row r="80" spans="1:3" x14ac:dyDescent="0.2">
      <c r="A80" s="581" t="s">
        <v>58</v>
      </c>
      <c r="B80" s="581" t="s">
        <v>59</v>
      </c>
      <c r="C80" s="581" t="str">
        <f>VLOOKUP(A80,код!A:F,2,FALSE())</f>
        <v>РО127623   </v>
      </c>
    </row>
    <row r="81" spans="1:3" x14ac:dyDescent="0.2">
      <c r="A81" s="581" t="s">
        <v>60</v>
      </c>
      <c r="B81" s="581" t="s">
        <v>61</v>
      </c>
      <c r="C81" s="581" t="str">
        <f>VLOOKUP(A81,код!A:F,2,FALSE())</f>
        <v>РО127501   </v>
      </c>
    </row>
    <row r="82" spans="1:3" x14ac:dyDescent="0.2">
      <c r="A82" s="582" t="s">
        <v>938</v>
      </c>
      <c r="B82" s="582" t="s">
        <v>939</v>
      </c>
      <c r="C82" s="581" t="str">
        <f>VLOOKUP(A82,код!A:F,2,FALSE())</f>
        <v xml:space="preserve">РО174120   </v>
      </c>
    </row>
    <row r="83" spans="1:3" x14ac:dyDescent="0.2">
      <c r="A83" s="583" t="s">
        <v>1040</v>
      </c>
      <c r="B83" s="583" t="s">
        <v>1041</v>
      </c>
      <c r="C83" s="581" t="str">
        <f>VLOOKUP(A83,код!A:F,2,FALSE())</f>
        <v>РО176346</v>
      </c>
    </row>
    <row r="84" spans="1:3" x14ac:dyDescent="0.2">
      <c r="A84" s="583" t="s">
        <v>1042</v>
      </c>
      <c r="B84" s="583" t="s">
        <v>1043</v>
      </c>
      <c r="C84" s="581" t="str">
        <f>VLOOKUP(A84,код!A:F,2,FALSE())</f>
        <v>РО176347</v>
      </c>
    </row>
    <row r="85" spans="1:3" x14ac:dyDescent="0.2">
      <c r="A85" s="582" t="s">
        <v>954</v>
      </c>
      <c r="B85" s="582" t="s">
        <v>955</v>
      </c>
      <c r="C85" s="581" t="str">
        <f>VLOOKUP(A85,код!A:F,2,FALSE())</f>
        <v xml:space="preserve">РО174135   </v>
      </c>
    </row>
    <row r="86" spans="1:3" x14ac:dyDescent="0.2">
      <c r="A86" s="581" t="s">
        <v>64</v>
      </c>
      <c r="B86" s="581" t="s">
        <v>65</v>
      </c>
      <c r="C86" s="581" t="str">
        <f>VLOOKUP(A86,код!A:F,2,FALSE())</f>
        <v>РО127502   </v>
      </c>
    </row>
    <row r="87" spans="1:3" x14ac:dyDescent="0.2">
      <c r="A87" s="582" t="s">
        <v>950</v>
      </c>
      <c r="B87" s="582" t="s">
        <v>951</v>
      </c>
      <c r="C87" s="581" t="str">
        <f>VLOOKUP(A87,код!A:F,2,FALSE())</f>
        <v xml:space="preserve">РО174137   </v>
      </c>
    </row>
    <row r="88" spans="1:3" x14ac:dyDescent="0.2">
      <c r="A88" s="582" t="s">
        <v>952</v>
      </c>
      <c r="B88" s="582" t="s">
        <v>953</v>
      </c>
      <c r="C88" s="581" t="str">
        <f>VLOOKUP(A88,код!A:F,2,FALSE())</f>
        <v xml:space="preserve">РО174134   </v>
      </c>
    </row>
    <row r="89" spans="1:3" x14ac:dyDescent="0.2">
      <c r="A89" s="581" t="s">
        <v>66</v>
      </c>
      <c r="B89" s="581" t="s">
        <v>67</v>
      </c>
      <c r="C89" s="581" t="str">
        <f>VLOOKUP(A89,код!A:F,2,FALSE())</f>
        <v>РО127627   </v>
      </c>
    </row>
    <row r="90" spans="1:3" x14ac:dyDescent="0.2">
      <c r="A90" s="582" t="s">
        <v>948</v>
      </c>
      <c r="B90" s="582" t="s">
        <v>949</v>
      </c>
      <c r="C90" s="581" t="str">
        <f>VLOOKUP(A90,код!A:F,2,FALSE())</f>
        <v xml:space="preserve">РО174136   </v>
      </c>
    </row>
    <row r="91" spans="1:3" x14ac:dyDescent="0.2">
      <c r="A91" s="581" t="s">
        <v>1038</v>
      </c>
      <c r="B91" s="581" t="s">
        <v>1039</v>
      </c>
      <c r="C91" s="581" t="str">
        <f>VLOOKUP(A91,код!A:F,2,FALSE())</f>
        <v>РО176345</v>
      </c>
    </row>
    <row r="92" spans="1:3" x14ac:dyDescent="0.2">
      <c r="A92" s="584" t="s">
        <v>69</v>
      </c>
      <c r="B92" s="584" t="s">
        <v>70</v>
      </c>
      <c r="C92" s="581" t="str">
        <f>VLOOKUP(A92,код!A:F,2,FALSE())</f>
        <v>РО141539   </v>
      </c>
    </row>
    <row r="93" spans="1:3" x14ac:dyDescent="0.2">
      <c r="A93" s="584" t="s">
        <v>71</v>
      </c>
      <c r="B93" s="584" t="s">
        <v>72</v>
      </c>
      <c r="C93" s="581" t="str">
        <f>VLOOKUP(A93,код!A:F,2,FALSE())</f>
        <v>РО141538   </v>
      </c>
    </row>
    <row r="94" spans="1:3" x14ac:dyDescent="0.2">
      <c r="A94" s="584" t="s">
        <v>73</v>
      </c>
      <c r="B94" s="584" t="s">
        <v>74</v>
      </c>
      <c r="C94" s="581" t="s">
        <v>75</v>
      </c>
    </row>
    <row r="95" spans="1:3" x14ac:dyDescent="0.2">
      <c r="A95" s="582" t="s">
        <v>956</v>
      </c>
      <c r="B95" s="582" t="s">
        <v>957</v>
      </c>
      <c r="C95" s="581" t="str">
        <f>VLOOKUP(A95,код!A:F,2,FALSE())</f>
        <v xml:space="preserve">РО174125   </v>
      </c>
    </row>
    <row r="96" spans="1:3" x14ac:dyDescent="0.2">
      <c r="A96" s="582" t="s">
        <v>958</v>
      </c>
      <c r="B96" s="582" t="s">
        <v>959</v>
      </c>
      <c r="C96" s="581" t="str">
        <f>VLOOKUP(A96,код!A:F,2,FALSE())</f>
        <v xml:space="preserve">РО174126   </v>
      </c>
    </row>
    <row r="97" spans="1:3" x14ac:dyDescent="0.2">
      <c r="A97" s="584" t="s">
        <v>1044</v>
      </c>
      <c r="B97" s="584" t="s">
        <v>1045</v>
      </c>
      <c r="C97" s="581" t="str">
        <f>VLOOKUP(A97,код!A:F,2,FALSE())</f>
        <v>РО176348</v>
      </c>
    </row>
    <row r="98" spans="1:3" x14ac:dyDescent="0.2">
      <c r="A98" s="582" t="s">
        <v>960</v>
      </c>
      <c r="B98" s="582" t="s">
        <v>961</v>
      </c>
      <c r="C98" s="581" t="str">
        <f>VLOOKUP(A98,код!A:F,2,FALSE())</f>
        <v xml:space="preserve">РО174127   </v>
      </c>
    </row>
    <row r="99" spans="1:3" x14ac:dyDescent="0.2">
      <c r="A99" s="584" t="s">
        <v>1046</v>
      </c>
      <c r="B99" s="584" t="s">
        <v>1047</v>
      </c>
      <c r="C99" s="581" t="str">
        <f>VLOOKUP(A99,код!A:F,2,FALSE())</f>
        <v>РО176349</v>
      </c>
    </row>
    <row r="100" spans="1:3" x14ac:dyDescent="0.2">
      <c r="A100" s="584" t="s">
        <v>1380</v>
      </c>
      <c r="B100" s="584" t="s">
        <v>1381</v>
      </c>
      <c r="C100" s="581" t="str">
        <f>VLOOKUP(A100,код!A:F,2,FALSE())</f>
        <v xml:space="preserve">РО181747   </v>
      </c>
    </row>
    <row r="101" spans="1:3" x14ac:dyDescent="0.2">
      <c r="A101" s="584" t="s">
        <v>1370</v>
      </c>
      <c r="B101" s="584" t="s">
        <v>1371</v>
      </c>
      <c r="C101" s="581" t="str">
        <f>VLOOKUP(A101,код!A:F,2,FALSE())</f>
        <v xml:space="preserve">РО181438   </v>
      </c>
    </row>
    <row r="102" spans="1:3" x14ac:dyDescent="0.2">
      <c r="A102" s="581" t="s">
        <v>1372</v>
      </c>
      <c r="B102" s="581" t="s">
        <v>1373</v>
      </c>
      <c r="C102" s="581" t="str">
        <f>VLOOKUP(A102,код!A:F,2,FALSE())</f>
        <v xml:space="preserve">РО181450   </v>
      </c>
    </row>
    <row r="103" spans="1:3" x14ac:dyDescent="0.2">
      <c r="A103" s="582" t="s">
        <v>962</v>
      </c>
      <c r="B103" s="582" t="s">
        <v>963</v>
      </c>
      <c r="C103" s="581" t="str">
        <f>VLOOKUP(A103,код!A:F,2,FALSE())</f>
        <v xml:space="preserve">РО174128   </v>
      </c>
    </row>
    <row r="104" spans="1:3" x14ac:dyDescent="0.2">
      <c r="A104" s="582" t="s">
        <v>964</v>
      </c>
      <c r="B104" s="582" t="s">
        <v>965</v>
      </c>
      <c r="C104" s="581" t="str">
        <f>VLOOKUP(A104,код!A:F,2,FALSE())</f>
        <v xml:space="preserve">РО174129   </v>
      </c>
    </row>
    <row r="105" spans="1:3" x14ac:dyDescent="0.2">
      <c r="A105" s="582" t="s">
        <v>966</v>
      </c>
      <c r="B105" s="582" t="s">
        <v>967</v>
      </c>
      <c r="C105" s="581" t="str">
        <f>VLOOKUP(A105,код!A:F,2,FALSE())</f>
        <v xml:space="preserve">РО174130   </v>
      </c>
    </row>
    <row r="106" spans="1:3" x14ac:dyDescent="0.2">
      <c r="A106" s="582" t="s">
        <v>968</v>
      </c>
      <c r="B106" s="582" t="s">
        <v>969</v>
      </c>
      <c r="C106" s="581" t="str">
        <f>VLOOKUP(A106,код!A:F,2,FALSE())</f>
        <v xml:space="preserve">РО174131   </v>
      </c>
    </row>
    <row r="107" spans="1:3" x14ac:dyDescent="0.2">
      <c r="A107" s="582" t="s">
        <v>970</v>
      </c>
      <c r="B107" s="582" t="s">
        <v>971</v>
      </c>
      <c r="C107" s="581" t="str">
        <f>VLOOKUP(A107,код!A:F,2,FALSE())</f>
        <v xml:space="preserve">РО174132   </v>
      </c>
    </row>
    <row r="108" spans="1:3" x14ac:dyDescent="0.2">
      <c r="A108" s="582" t="s">
        <v>972</v>
      </c>
      <c r="B108" s="582" t="s">
        <v>973</v>
      </c>
      <c r="C108" s="581" t="str">
        <f>VLOOKUP(A108,код!A:F,2,FALSE())</f>
        <v xml:space="preserve">РО174133   </v>
      </c>
    </row>
    <row r="109" spans="1:3" x14ac:dyDescent="0.2">
      <c r="A109" s="584" t="s">
        <v>76</v>
      </c>
      <c r="B109" s="584" t="s">
        <v>77</v>
      </c>
      <c r="C109" s="581" t="str">
        <f>VLOOKUP(A109,код!A:F,2,FALSE())</f>
        <v>РО141544   </v>
      </c>
    </row>
    <row r="110" spans="1:3" x14ac:dyDescent="0.2">
      <c r="A110" s="581" t="s">
        <v>78</v>
      </c>
      <c r="B110" s="581" t="s">
        <v>79</v>
      </c>
      <c r="C110" s="581" t="str">
        <f>VLOOKUP(A110,код!A:F,2,FALSE())</f>
        <v>РО127639   </v>
      </c>
    </row>
    <row r="111" spans="1:3" x14ac:dyDescent="0.2">
      <c r="A111" s="581" t="s">
        <v>80</v>
      </c>
      <c r="B111" s="581" t="s">
        <v>81</v>
      </c>
      <c r="C111" s="581" t="str">
        <f>VLOOKUP(A111,код!A:F,2,FALSE())</f>
        <v>РО127640   </v>
      </c>
    </row>
    <row r="112" spans="1:3" x14ac:dyDescent="0.2">
      <c r="A112" s="581" t="s">
        <v>82</v>
      </c>
      <c r="B112" s="581" t="s">
        <v>83</v>
      </c>
      <c r="C112" s="581" t="str">
        <f>VLOOKUP(A112,код!A:F,2,FALSE())</f>
        <v>РО127638   </v>
      </c>
    </row>
    <row r="113" spans="1:3" x14ac:dyDescent="0.2">
      <c r="A113" s="581" t="s">
        <v>84</v>
      </c>
      <c r="B113" s="581" t="s">
        <v>85</v>
      </c>
      <c r="C113" s="581" t="str">
        <f>VLOOKUP(A113,код!A:F,2,FALSE())</f>
        <v>РО127641   </v>
      </c>
    </row>
    <row r="114" spans="1:3" x14ac:dyDescent="0.2">
      <c r="A114" s="581" t="s">
        <v>86</v>
      </c>
      <c r="B114" s="581" t="s">
        <v>87</v>
      </c>
      <c r="C114" s="581" t="str">
        <f>VLOOKUP(A114,код!A:F,2,FALSE())</f>
        <v>РО127642   </v>
      </c>
    </row>
    <row r="115" spans="1:3" x14ac:dyDescent="0.2">
      <c r="A115" s="581" t="s">
        <v>88</v>
      </c>
      <c r="B115" s="581" t="s">
        <v>89</v>
      </c>
      <c r="C115" s="581" t="str">
        <f>VLOOKUP(A115,код!A:F,2,FALSE())</f>
        <v>РО127643   </v>
      </c>
    </row>
    <row r="116" spans="1:3" x14ac:dyDescent="0.2">
      <c r="A116" s="581" t="s">
        <v>90</v>
      </c>
      <c r="B116" s="581" t="s">
        <v>91</v>
      </c>
      <c r="C116" s="581" t="str">
        <f>VLOOKUP(A116,код!A:F,2,FALSE())</f>
        <v>РО127645   </v>
      </c>
    </row>
    <row r="117" spans="1:3" x14ac:dyDescent="0.2">
      <c r="A117" s="581" t="s">
        <v>92</v>
      </c>
      <c r="B117" s="581" t="s">
        <v>93</v>
      </c>
      <c r="C117" s="581" t="str">
        <f>VLOOKUP(A117,код!A:F,2,FALSE())</f>
        <v>РО127644   </v>
      </c>
    </row>
    <row r="118" spans="1:3" x14ac:dyDescent="0.2">
      <c r="A118" s="581" t="s">
        <v>94</v>
      </c>
      <c r="B118" s="581" t="s">
        <v>95</v>
      </c>
      <c r="C118" s="581" t="str">
        <f>VLOOKUP(A118,код!A:F,2,FALSE())</f>
        <v>РО127647   </v>
      </c>
    </row>
    <row r="119" spans="1:3" x14ac:dyDescent="0.2">
      <c r="A119" s="581" t="s">
        <v>96</v>
      </c>
      <c r="B119" s="581" t="s">
        <v>97</v>
      </c>
      <c r="C119" s="581" t="str">
        <f>VLOOKUP(A119,код!A:F,2,FALSE())</f>
        <v>РО127648   </v>
      </c>
    </row>
    <row r="120" spans="1:3" x14ac:dyDescent="0.2">
      <c r="A120" s="581" t="s">
        <v>98</v>
      </c>
      <c r="B120" s="581" t="s">
        <v>99</v>
      </c>
      <c r="C120" s="581" t="str">
        <f>VLOOKUP(A120,код!A:F,2,FALSE())</f>
        <v>РО127646   </v>
      </c>
    </row>
    <row r="121" spans="1:3" x14ac:dyDescent="0.2">
      <c r="A121" s="581" t="s">
        <v>100</v>
      </c>
      <c r="B121" s="581" t="s">
        <v>101</v>
      </c>
      <c r="C121" s="581" t="str">
        <f>VLOOKUP(A121,код!A:F,2,FALSE())</f>
        <v>РО127649   </v>
      </c>
    </row>
    <row r="122" spans="1:3" x14ac:dyDescent="0.2">
      <c r="A122" s="581" t="s">
        <v>102</v>
      </c>
      <c r="B122" s="581" t="s">
        <v>103</v>
      </c>
      <c r="C122" s="581" t="str">
        <f>VLOOKUP(A122,код!A:F,2,FALSE())</f>
        <v>РО127650   </v>
      </c>
    </row>
    <row r="123" spans="1:3" x14ac:dyDescent="0.2">
      <c r="A123" s="581" t="s">
        <v>104</v>
      </c>
      <c r="B123" s="581" t="s">
        <v>105</v>
      </c>
      <c r="C123" s="581" t="str">
        <f>VLOOKUP(A123,код!A:F,2,FALSE())</f>
        <v>РО127651   </v>
      </c>
    </row>
    <row r="124" spans="1:3" x14ac:dyDescent="0.2">
      <c r="A124" s="581" t="s">
        <v>106</v>
      </c>
      <c r="B124" s="581" t="s">
        <v>107</v>
      </c>
      <c r="C124" s="581" t="str">
        <f>VLOOKUP(A124,код!A:F,2,FALSE())</f>
        <v>РО127653   </v>
      </c>
    </row>
    <row r="125" spans="1:3" x14ac:dyDescent="0.2">
      <c r="A125" s="581" t="s">
        <v>108</v>
      </c>
      <c r="B125" s="581" t="s">
        <v>109</v>
      </c>
      <c r="C125" s="581" t="str">
        <f>VLOOKUP(A125,код!A:F,2,FALSE())</f>
        <v>РО127652   </v>
      </c>
    </row>
    <row r="126" spans="1:3" x14ac:dyDescent="0.2">
      <c r="C126" s="161"/>
    </row>
    <row r="127" spans="1:3" x14ac:dyDescent="0.2">
      <c r="A127" s="581" t="s">
        <v>110</v>
      </c>
      <c r="B127" s="581" t="s">
        <v>111</v>
      </c>
      <c r="C127" s="581" t="str">
        <f>VLOOKUP(A127,[1]код!A:F,2,FALSE())</f>
        <v>РО141456   </v>
      </c>
    </row>
    <row r="128" spans="1:3" x14ac:dyDescent="0.2">
      <c r="A128" s="581" t="s">
        <v>114</v>
      </c>
      <c r="B128" s="581" t="s">
        <v>1037</v>
      </c>
      <c r="C128" s="581" t="str">
        <f>VLOOKUP(A128,[1]код!A:F,2,FALSE())</f>
        <v>РО142029   </v>
      </c>
    </row>
    <row r="129" spans="1:3" x14ac:dyDescent="0.2">
      <c r="A129" s="581" t="s">
        <v>903</v>
      </c>
      <c r="B129" s="585" t="s">
        <v>904</v>
      </c>
      <c r="C129" s="581" t="s">
        <v>905</v>
      </c>
    </row>
    <row r="130" spans="1:3" x14ac:dyDescent="0.2">
      <c r="A130" s="581" t="s">
        <v>154</v>
      </c>
      <c r="B130" s="585" t="s">
        <v>155</v>
      </c>
      <c r="C130" s="581" t="str">
        <f>VLOOKUP(A130,код!A:F,2,FALSE())</f>
        <v>РО142855   </v>
      </c>
    </row>
    <row r="131" spans="1:3" x14ac:dyDescent="0.2">
      <c r="A131" s="612"/>
      <c r="B131" s="613"/>
      <c r="C131" s="581"/>
    </row>
    <row r="132" spans="1:3" x14ac:dyDescent="0.2">
      <c r="A132" s="612"/>
      <c r="B132" s="613"/>
      <c r="C132" s="581"/>
    </row>
    <row r="133" spans="1:3" x14ac:dyDescent="0.2">
      <c r="A133" s="612"/>
      <c r="B133" s="613"/>
      <c r="C133" s="581"/>
    </row>
    <row r="134" spans="1:3" x14ac:dyDescent="0.2">
      <c r="A134" s="612"/>
      <c r="B134" s="613"/>
      <c r="C134" s="581"/>
    </row>
    <row r="135" spans="1:3" x14ac:dyDescent="0.2">
      <c r="A135" s="116"/>
      <c r="B135" s="117"/>
      <c r="C135" s="113"/>
    </row>
    <row r="136" spans="1:3" x14ac:dyDescent="0.2">
      <c r="A136" s="431" t="s">
        <v>1189</v>
      </c>
      <c r="B136" s="431" t="s">
        <v>1228</v>
      </c>
      <c r="C136" s="113" t="s">
        <v>1267</v>
      </c>
    </row>
    <row r="137" spans="1:3" x14ac:dyDescent="0.2">
      <c r="A137" s="431" t="s">
        <v>1196</v>
      </c>
      <c r="B137" s="431" t="s">
        <v>1235</v>
      </c>
      <c r="C137" s="113" t="s">
        <v>1274</v>
      </c>
    </row>
    <row r="138" spans="1:3" x14ac:dyDescent="0.2">
      <c r="A138" s="431" t="s">
        <v>1197</v>
      </c>
      <c r="B138" s="431" t="s">
        <v>1236</v>
      </c>
      <c r="C138" s="113" t="s">
        <v>1275</v>
      </c>
    </row>
    <row r="139" spans="1:3" x14ac:dyDescent="0.2">
      <c r="A139" s="431" t="s">
        <v>1198</v>
      </c>
      <c r="B139" s="431" t="s">
        <v>1237</v>
      </c>
      <c r="C139" s="113" t="s">
        <v>1276</v>
      </c>
    </row>
    <row r="140" spans="1:3" x14ac:dyDescent="0.2">
      <c r="A140" s="431" t="s">
        <v>1199</v>
      </c>
      <c r="B140" s="431" t="s">
        <v>1238</v>
      </c>
      <c r="C140" s="113" t="s">
        <v>1277</v>
      </c>
    </row>
    <row r="141" spans="1:3" x14ac:dyDescent="0.2">
      <c r="A141" s="431" t="s">
        <v>1200</v>
      </c>
      <c r="B141" s="431" t="s">
        <v>1239</v>
      </c>
      <c r="C141" s="113" t="s">
        <v>1278</v>
      </c>
    </row>
    <row r="142" spans="1:3" x14ac:dyDescent="0.2">
      <c r="A142" s="431" t="s">
        <v>1201</v>
      </c>
      <c r="B142" s="431" t="s">
        <v>1240</v>
      </c>
      <c r="C142" s="113" t="s">
        <v>1279</v>
      </c>
    </row>
    <row r="143" spans="1:3" x14ac:dyDescent="0.2">
      <c r="A143" s="431" t="s">
        <v>1202</v>
      </c>
      <c r="B143" s="431" t="s">
        <v>1241</v>
      </c>
      <c r="C143" s="113" t="s">
        <v>1280</v>
      </c>
    </row>
    <row r="144" spans="1:3" x14ac:dyDescent="0.2">
      <c r="A144" s="431" t="s">
        <v>1203</v>
      </c>
      <c r="B144" s="431" t="s">
        <v>1242</v>
      </c>
      <c r="C144" s="113" t="s">
        <v>1281</v>
      </c>
    </row>
    <row r="145" spans="1:3" x14ac:dyDescent="0.2">
      <c r="A145" s="431" t="s">
        <v>1190</v>
      </c>
      <c r="B145" s="431" t="s">
        <v>1229</v>
      </c>
      <c r="C145" s="113" t="s">
        <v>1268</v>
      </c>
    </row>
    <row r="146" spans="1:3" x14ac:dyDescent="0.2">
      <c r="A146" s="431" t="s">
        <v>1191</v>
      </c>
      <c r="B146" s="431" t="s">
        <v>1230</v>
      </c>
      <c r="C146" s="113" t="s">
        <v>1269</v>
      </c>
    </row>
    <row r="147" spans="1:3" x14ac:dyDescent="0.2">
      <c r="A147" s="431" t="s">
        <v>1192</v>
      </c>
      <c r="B147" s="431" t="s">
        <v>1231</v>
      </c>
      <c r="C147" s="113" t="s">
        <v>1270</v>
      </c>
    </row>
    <row r="148" spans="1:3" x14ac:dyDescent="0.2">
      <c r="A148" s="431" t="s">
        <v>1193</v>
      </c>
      <c r="B148" s="431" t="s">
        <v>1232</v>
      </c>
      <c r="C148" s="113" t="s">
        <v>1271</v>
      </c>
    </row>
    <row r="149" spans="1:3" x14ac:dyDescent="0.2">
      <c r="A149" s="431" t="s">
        <v>1194</v>
      </c>
      <c r="B149" s="431" t="s">
        <v>1233</v>
      </c>
      <c r="C149" s="113" t="s">
        <v>1272</v>
      </c>
    </row>
    <row r="150" spans="1:3" x14ac:dyDescent="0.2">
      <c r="A150" s="431" t="s">
        <v>1195</v>
      </c>
      <c r="B150" s="431" t="s">
        <v>1234</v>
      </c>
      <c r="C150" s="113" t="s">
        <v>1273</v>
      </c>
    </row>
    <row r="151" spans="1:3" x14ac:dyDescent="0.2">
      <c r="A151" s="431" t="s">
        <v>1174</v>
      </c>
      <c r="B151" s="431" t="s">
        <v>1213</v>
      </c>
      <c r="C151" s="113" t="s">
        <v>1283</v>
      </c>
    </row>
    <row r="152" spans="1:3" x14ac:dyDescent="0.2">
      <c r="A152" s="431" t="s">
        <v>1181</v>
      </c>
      <c r="B152" s="431" t="s">
        <v>1220</v>
      </c>
      <c r="C152" s="113" t="s">
        <v>1259</v>
      </c>
    </row>
    <row r="153" spans="1:3" x14ac:dyDescent="0.2">
      <c r="A153" s="431" t="s">
        <v>1182</v>
      </c>
      <c r="B153" s="431" t="s">
        <v>1221</v>
      </c>
      <c r="C153" s="113" t="s">
        <v>1260</v>
      </c>
    </row>
    <row r="154" spans="1:3" x14ac:dyDescent="0.2">
      <c r="A154" s="431" t="s">
        <v>1183</v>
      </c>
      <c r="B154" s="431" t="s">
        <v>1222</v>
      </c>
      <c r="C154" s="113" t="s">
        <v>1261</v>
      </c>
    </row>
    <row r="155" spans="1:3" x14ac:dyDescent="0.2">
      <c r="A155" s="431" t="s">
        <v>1184</v>
      </c>
      <c r="B155" s="431" t="s">
        <v>1223</v>
      </c>
      <c r="C155" s="113" t="s">
        <v>1262</v>
      </c>
    </row>
    <row r="156" spans="1:3" x14ac:dyDescent="0.2">
      <c r="A156" s="431" t="s">
        <v>1185</v>
      </c>
      <c r="B156" s="431" t="s">
        <v>1224</v>
      </c>
      <c r="C156" s="113" t="s">
        <v>1263</v>
      </c>
    </row>
    <row r="157" spans="1:3" x14ac:dyDescent="0.2">
      <c r="A157" s="431" t="s">
        <v>1186</v>
      </c>
      <c r="B157" s="431" t="s">
        <v>1225</v>
      </c>
      <c r="C157" s="113" t="s">
        <v>1264</v>
      </c>
    </row>
    <row r="158" spans="1:3" x14ac:dyDescent="0.2">
      <c r="A158" s="431" t="s">
        <v>1187</v>
      </c>
      <c r="B158" s="431" t="s">
        <v>1226</v>
      </c>
      <c r="C158" s="113" t="s">
        <v>1265</v>
      </c>
    </row>
    <row r="159" spans="1:3" x14ac:dyDescent="0.2">
      <c r="A159" s="431" t="s">
        <v>1188</v>
      </c>
      <c r="B159" s="431" t="s">
        <v>1227</v>
      </c>
      <c r="C159" s="113" t="s">
        <v>1266</v>
      </c>
    </row>
    <row r="160" spans="1:3" x14ac:dyDescent="0.2">
      <c r="A160" s="431" t="s">
        <v>1175</v>
      </c>
      <c r="B160" s="431" t="s">
        <v>1214</v>
      </c>
      <c r="C160" s="113" t="s">
        <v>1284</v>
      </c>
    </row>
    <row r="161" spans="1:3" x14ac:dyDescent="0.2">
      <c r="A161" s="431" t="s">
        <v>1176</v>
      </c>
      <c r="B161" s="431" t="s">
        <v>1215</v>
      </c>
      <c r="C161" s="113" t="s">
        <v>1285</v>
      </c>
    </row>
    <row r="162" spans="1:3" x14ac:dyDescent="0.2">
      <c r="A162" s="431" t="s">
        <v>1177</v>
      </c>
      <c r="B162" s="431" t="s">
        <v>1216</v>
      </c>
      <c r="C162" s="113" t="s">
        <v>1286</v>
      </c>
    </row>
    <row r="163" spans="1:3" x14ac:dyDescent="0.2">
      <c r="A163" s="431" t="s">
        <v>1178</v>
      </c>
      <c r="B163" s="431" t="s">
        <v>1217</v>
      </c>
      <c r="C163" s="113" t="s">
        <v>1287</v>
      </c>
    </row>
    <row r="164" spans="1:3" x14ac:dyDescent="0.2">
      <c r="A164" s="431" t="s">
        <v>1179</v>
      </c>
      <c r="B164" s="431" t="s">
        <v>1218</v>
      </c>
      <c r="C164" s="113" t="s">
        <v>1288</v>
      </c>
    </row>
    <row r="165" spans="1:3" x14ac:dyDescent="0.2">
      <c r="A165" s="431" t="s">
        <v>1180</v>
      </c>
      <c r="B165" s="431" t="s">
        <v>1219</v>
      </c>
      <c r="C165" s="113" t="s">
        <v>1289</v>
      </c>
    </row>
    <row r="166" spans="1:3" x14ac:dyDescent="0.2">
      <c r="A166" s="431" t="s">
        <v>1165</v>
      </c>
      <c r="B166" s="431" t="s">
        <v>1204</v>
      </c>
      <c r="C166" s="113" t="s">
        <v>1243</v>
      </c>
    </row>
    <row r="167" spans="1:3" x14ac:dyDescent="0.2">
      <c r="A167" s="431" t="s">
        <v>1166</v>
      </c>
      <c r="B167" s="431" t="s">
        <v>1205</v>
      </c>
      <c r="C167" s="113" t="s">
        <v>1244</v>
      </c>
    </row>
    <row r="168" spans="1:3" x14ac:dyDescent="0.2">
      <c r="A168" s="431" t="s">
        <v>1167</v>
      </c>
      <c r="B168" s="431" t="s">
        <v>1206</v>
      </c>
      <c r="C168" s="113" t="s">
        <v>1245</v>
      </c>
    </row>
    <row r="169" spans="1:3" x14ac:dyDescent="0.2">
      <c r="A169" s="431" t="s">
        <v>1168</v>
      </c>
      <c r="B169" s="431" t="s">
        <v>1207</v>
      </c>
      <c r="C169" s="113" t="s">
        <v>1246</v>
      </c>
    </row>
    <row r="170" spans="1:3" x14ac:dyDescent="0.2">
      <c r="A170" s="431" t="s">
        <v>1169</v>
      </c>
      <c r="B170" s="431" t="s">
        <v>1208</v>
      </c>
      <c r="C170" s="113" t="s">
        <v>1247</v>
      </c>
    </row>
    <row r="171" spans="1:3" x14ac:dyDescent="0.2">
      <c r="A171" s="431" t="s">
        <v>1170</v>
      </c>
      <c r="B171" s="431" t="s">
        <v>1209</v>
      </c>
      <c r="C171" s="113" t="s">
        <v>1248</v>
      </c>
    </row>
    <row r="172" spans="1:3" x14ac:dyDescent="0.2">
      <c r="A172" s="431" t="s">
        <v>1171</v>
      </c>
      <c r="B172" s="431" t="s">
        <v>1210</v>
      </c>
      <c r="C172" s="113" t="s">
        <v>1249</v>
      </c>
    </row>
    <row r="173" spans="1:3" x14ac:dyDescent="0.2">
      <c r="A173" s="431" t="s">
        <v>1172</v>
      </c>
      <c r="B173" s="431" t="s">
        <v>1211</v>
      </c>
      <c r="C173" s="113" t="s">
        <v>1250</v>
      </c>
    </row>
    <row r="174" spans="1:3" x14ac:dyDescent="0.2">
      <c r="A174" s="431" t="s">
        <v>1173</v>
      </c>
      <c r="B174" s="431" t="s">
        <v>1212</v>
      </c>
      <c r="C174" s="113" t="s">
        <v>1251</v>
      </c>
    </row>
    <row r="175" spans="1:3" x14ac:dyDescent="0.2">
      <c r="A175" s="587"/>
      <c r="B175" s="587"/>
      <c r="C175" s="113"/>
    </row>
    <row r="176" spans="1:3" x14ac:dyDescent="0.2">
      <c r="A176" s="587"/>
      <c r="B176" s="587"/>
      <c r="C176" s="113"/>
    </row>
    <row r="177" spans="1:3" x14ac:dyDescent="0.2">
      <c r="A177" s="587"/>
      <c r="B177" s="587"/>
      <c r="C177" s="113"/>
    </row>
    <row r="178" spans="1:3" x14ac:dyDescent="0.2">
      <c r="A178" s="587"/>
      <c r="B178" s="587"/>
      <c r="C178" s="113"/>
    </row>
    <row r="179" spans="1:3" x14ac:dyDescent="0.2">
      <c r="A179" s="587"/>
      <c r="B179" s="587"/>
      <c r="C179" s="113"/>
    </row>
    <row r="180" spans="1:3" x14ac:dyDescent="0.2">
      <c r="C180" s="113"/>
    </row>
    <row r="181" spans="1:3" x14ac:dyDescent="0.2">
      <c r="A181" s="111" t="s">
        <v>170</v>
      </c>
      <c r="B181" s="115" t="s">
        <v>171</v>
      </c>
      <c r="C181" s="113" t="str">
        <f>VLOOKUP(A181,код!A:F,2,FALSE())</f>
        <v>РО153394   </v>
      </c>
    </row>
    <row r="182" spans="1:3" x14ac:dyDescent="0.2">
      <c r="A182" s="111" t="s">
        <v>172</v>
      </c>
      <c r="B182" s="115" t="s">
        <v>173</v>
      </c>
      <c r="C182" s="113" t="str">
        <f>VLOOKUP(A182,код!A:F,2,FALSE())</f>
        <v>РО153395   </v>
      </c>
    </row>
    <row r="183" spans="1:3" x14ac:dyDescent="0.2">
      <c r="A183" s="111" t="s">
        <v>174</v>
      </c>
      <c r="B183" s="115" t="s">
        <v>175</v>
      </c>
      <c r="C183" s="113" t="str">
        <f>VLOOKUP(A183,код!A:F,2,FALSE())</f>
        <v>РО153393   </v>
      </c>
    </row>
    <row r="184" spans="1:3" x14ac:dyDescent="0.2">
      <c r="A184" s="111" t="s">
        <v>176</v>
      </c>
      <c r="B184" s="115" t="s">
        <v>177</v>
      </c>
      <c r="C184" s="113" t="str">
        <f>VLOOKUP(A184,код!A:F,2,FALSE())</f>
        <v>РО153390   </v>
      </c>
    </row>
    <row r="185" spans="1:3" x14ac:dyDescent="0.2">
      <c r="A185" s="111" t="s">
        <v>178</v>
      </c>
      <c r="B185" s="115" t="s">
        <v>179</v>
      </c>
      <c r="C185" s="113" t="str">
        <f>VLOOKUP(A185,код!A:F,2,FALSE())</f>
        <v>РО153392   </v>
      </c>
    </row>
    <row r="186" spans="1:3" x14ac:dyDescent="0.2">
      <c r="A186" s="111" t="s">
        <v>182</v>
      </c>
      <c r="B186" s="115" t="s">
        <v>183</v>
      </c>
      <c r="C186" s="113" t="str">
        <f>VLOOKUP(A186,код!A:F,2,FALSE())</f>
        <v>РО153397   </v>
      </c>
    </row>
    <row r="187" spans="1:3" x14ac:dyDescent="0.2">
      <c r="A187" s="111" t="s">
        <v>184</v>
      </c>
      <c r="B187" s="115" t="s">
        <v>185</v>
      </c>
      <c r="C187" s="113" t="str">
        <f>VLOOKUP(A187,код!A:F,2,FALSE())</f>
        <v>РО153398   </v>
      </c>
    </row>
    <row r="188" spans="1:3" x14ac:dyDescent="0.2">
      <c r="A188" s="111" t="s">
        <v>186</v>
      </c>
      <c r="B188" s="115" t="s">
        <v>187</v>
      </c>
      <c r="C188" s="113" t="str">
        <f>VLOOKUP(A188,код!A:F,2,FALSE())</f>
        <v>РО153399   </v>
      </c>
    </row>
    <row r="189" spans="1:3" x14ac:dyDescent="0.2">
      <c r="A189" s="111" t="s">
        <v>188</v>
      </c>
      <c r="B189" s="115" t="s">
        <v>189</v>
      </c>
      <c r="C189" s="113" t="str">
        <f>VLOOKUP(A189,код!A:F,2,FALSE())</f>
        <v>РО153400   </v>
      </c>
    </row>
  </sheetData>
  <sheetProtection formatCells="0" formatColumns="0" formatRows="0" insertColumns="0" insertRows="0" insertHyperlinks="0" deleteColumns="0" deleteRows="0" sort="0" autoFilter="0"/>
  <pageMargins left="0.74791666666666701" right="0.27569444444444402" top="0.62986111111111098" bottom="0.55138888888888904" header="0.511811023622047" footer="0.511811023622047"/>
  <pageSetup paperSize="9" fitToHeight="2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5"/>
  <sheetViews>
    <sheetView showGridLines="0" topLeftCell="A37" zoomScaleNormal="100" workbookViewId="0">
      <selection activeCell="A46" sqref="A46:A48"/>
    </sheetView>
  </sheetViews>
  <sheetFormatPr defaultColWidth="7.5703125" defaultRowHeight="12.75" x14ac:dyDescent="0.2"/>
  <cols>
    <col min="1" max="1" width="20.85546875" customWidth="1"/>
    <col min="2" max="2" width="57.42578125" customWidth="1"/>
    <col min="3" max="3" width="11.140625" customWidth="1"/>
    <col min="4" max="4" width="19.28515625" customWidth="1"/>
    <col min="5" max="5" width="29.7109375" customWidth="1"/>
    <col min="6" max="6" width="13.85546875" customWidth="1"/>
    <col min="7" max="7" width="29.7109375" customWidth="1"/>
    <col min="8" max="8" width="10.42578125" customWidth="1"/>
    <col min="9" max="9" width="29.7109375" customWidth="1"/>
    <col min="10" max="10" width="23" customWidth="1"/>
    <col min="11" max="12" width="29.7109375" customWidth="1"/>
    <col min="13" max="17" width="7.5703125" customWidth="1"/>
    <col min="22" max="22" width="7.42578125" customWidth="1"/>
    <col min="23" max="23" width="11.5703125" customWidth="1"/>
  </cols>
  <sheetData>
    <row r="1" spans="1:67" ht="13.5" x14ac:dyDescent="0.2">
      <c r="A1" s="118" t="s">
        <v>12</v>
      </c>
      <c r="B1" s="119"/>
      <c r="C1" s="120" t="s">
        <v>190</v>
      </c>
      <c r="D1" s="120" t="s">
        <v>191</v>
      </c>
      <c r="E1" s="119"/>
      <c r="F1" s="119"/>
      <c r="G1" s="119"/>
      <c r="H1" s="119"/>
      <c r="I1" s="119"/>
      <c r="J1" s="121"/>
      <c r="K1" s="119"/>
      <c r="L1" s="119"/>
      <c r="M1" s="119" t="s">
        <v>192</v>
      </c>
      <c r="N1" s="119"/>
      <c r="O1" s="119"/>
      <c r="P1" s="119"/>
      <c r="Q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</row>
    <row r="2" spans="1:67" ht="13.5" x14ac:dyDescent="0.2">
      <c r="A2" s="119" t="s">
        <v>193</v>
      </c>
      <c r="B2" s="119"/>
      <c r="C2" s="120" t="s">
        <v>194</v>
      </c>
      <c r="D2" s="120" t="s">
        <v>195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</row>
    <row r="3" spans="1:67" ht="13.5" x14ac:dyDescent="0.2">
      <c r="B3" s="119"/>
      <c r="C3" s="122" t="s">
        <v>196</v>
      </c>
      <c r="D3" s="120" t="s">
        <v>197</v>
      </c>
      <c r="E3" s="122"/>
      <c r="F3" s="119"/>
      <c r="G3" s="119"/>
      <c r="H3" s="119"/>
      <c r="I3" s="119"/>
      <c r="J3" s="122"/>
      <c r="K3" s="119"/>
      <c r="L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</row>
    <row r="4" spans="1:67" ht="13.5" x14ac:dyDescent="0.2">
      <c r="B4" s="119"/>
      <c r="C4" s="122" t="s">
        <v>198</v>
      </c>
      <c r="D4" s="120" t="s">
        <v>199</v>
      </c>
      <c r="E4" s="122"/>
      <c r="F4" s="119"/>
      <c r="G4" s="119"/>
      <c r="H4" s="119"/>
      <c r="I4" s="119"/>
      <c r="J4" s="122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</row>
    <row r="5" spans="1:67" ht="13.5" x14ac:dyDescent="0.2">
      <c r="A5" s="119"/>
      <c r="B5" s="119"/>
      <c r="C5" s="122" t="s">
        <v>200</v>
      </c>
      <c r="D5" s="120" t="s">
        <v>197</v>
      </c>
      <c r="E5" s="122"/>
      <c r="F5" s="119"/>
      <c r="G5" s="119"/>
      <c r="H5" s="119"/>
      <c r="I5" s="119"/>
      <c r="J5" s="122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</row>
    <row r="6" spans="1:67" ht="13.5" x14ac:dyDescent="0.2">
      <c r="A6" s="119"/>
      <c r="B6" s="119"/>
      <c r="C6" s="610" t="s">
        <v>201</v>
      </c>
      <c r="D6" s="611" t="s">
        <v>202</v>
      </c>
      <c r="E6" s="122"/>
      <c r="F6" s="119"/>
      <c r="G6" s="119"/>
      <c r="H6" s="119"/>
      <c r="I6" s="119"/>
      <c r="J6" s="122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</row>
    <row r="7" spans="1:67" ht="13.5" x14ac:dyDescent="0.2">
      <c r="A7" s="119"/>
      <c r="B7" s="119"/>
      <c r="C7" s="610" t="s">
        <v>203</v>
      </c>
      <c r="D7" s="611" t="s">
        <v>204</v>
      </c>
      <c r="E7" s="122"/>
      <c r="F7" s="119"/>
      <c r="G7" s="119"/>
      <c r="H7" s="119"/>
      <c r="I7" s="119"/>
      <c r="J7" s="122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</row>
    <row r="8" spans="1:67" ht="13.5" x14ac:dyDescent="0.2">
      <c r="A8" s="119"/>
      <c r="B8" s="119"/>
      <c r="C8" s="608" t="s">
        <v>1163</v>
      </c>
      <c r="D8" s="609" t="s">
        <v>1282</v>
      </c>
      <c r="E8" s="122"/>
      <c r="F8" s="119"/>
      <c r="G8" s="119"/>
      <c r="H8" s="119"/>
      <c r="I8" s="119"/>
      <c r="J8" s="122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</row>
    <row r="9" spans="1:67" ht="13.5" x14ac:dyDescent="0.2">
      <c r="A9" s="119" t="str">
        <f>IFERROR(IF(VLOOKUP(L15,'для впр'!A14:J162,10,0)='для впр'!J1,"Rehau","Hranipex"),"стандартная к фасаду LF")</f>
        <v>стандартная к фасаду LF</v>
      </c>
      <c r="B9" s="119"/>
      <c r="C9" s="123"/>
      <c r="D9" s="119"/>
      <c r="E9" s="124" t="s">
        <v>205</v>
      </c>
      <c r="F9" s="119"/>
      <c r="G9" s="119"/>
      <c r="H9" s="119"/>
      <c r="I9" s="119"/>
      <c r="J9" s="123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</row>
    <row r="10" spans="1:67" ht="15" x14ac:dyDescent="0.25">
      <c r="C10" s="125"/>
      <c r="E10" s="126"/>
      <c r="J10" s="126"/>
    </row>
    <row r="11" spans="1:67" ht="15.75" customHeight="1" x14ac:dyDescent="0.2">
      <c r="A11" s="726" t="s">
        <v>206</v>
      </c>
      <c r="B11" s="727" t="s">
        <v>207</v>
      </c>
      <c r="C11" s="728" t="s">
        <v>208</v>
      </c>
      <c r="D11" s="729" t="s">
        <v>209</v>
      </c>
      <c r="E11" s="730" t="s">
        <v>12</v>
      </c>
      <c r="F11" s="730"/>
      <c r="G11" s="730"/>
      <c r="H11" s="730"/>
      <c r="I11" s="730"/>
      <c r="J11" s="723" t="s">
        <v>193</v>
      </c>
      <c r="K11" s="723"/>
      <c r="L11" s="723"/>
      <c r="M11" s="723"/>
      <c r="N11" s="723"/>
      <c r="O11" s="723"/>
      <c r="P11" s="723"/>
      <c r="Q11" s="723"/>
      <c r="R11" s="724" t="s">
        <v>210</v>
      </c>
    </row>
    <row r="12" spans="1:67" ht="78.75" x14ac:dyDescent="0.2">
      <c r="A12" s="726"/>
      <c r="B12" s="727"/>
      <c r="C12" s="728"/>
      <c r="D12" s="729"/>
      <c r="E12" s="127" t="s">
        <v>211</v>
      </c>
      <c r="F12" s="128" t="s">
        <v>212</v>
      </c>
      <c r="G12" s="128" t="s">
        <v>213</v>
      </c>
      <c r="H12" s="128" t="s">
        <v>214</v>
      </c>
      <c r="I12" s="129" t="s">
        <v>215</v>
      </c>
      <c r="J12" s="130" t="s">
        <v>211</v>
      </c>
      <c r="K12" s="128" t="s">
        <v>212</v>
      </c>
      <c r="L12" s="128" t="s">
        <v>213</v>
      </c>
      <c r="M12" s="129" t="s">
        <v>214</v>
      </c>
      <c r="N12" s="130" t="s">
        <v>211</v>
      </c>
      <c r="O12" s="128" t="s">
        <v>212</v>
      </c>
      <c r="P12" s="128" t="s">
        <v>213</v>
      </c>
      <c r="Q12" s="129" t="s">
        <v>214</v>
      </c>
      <c r="R12" s="724"/>
    </row>
    <row r="13" spans="1:67" ht="15.75" x14ac:dyDescent="0.25">
      <c r="C13" s="725" t="s">
        <v>191</v>
      </c>
      <c r="D13" s="725"/>
      <c r="E13" s="725"/>
      <c r="F13" s="725"/>
      <c r="G13" s="725"/>
      <c r="H13" s="725"/>
      <c r="I13" s="725"/>
      <c r="J13" s="725"/>
      <c r="K13" s="725"/>
      <c r="L13" s="725"/>
      <c r="M13" s="725"/>
      <c r="N13" s="131"/>
      <c r="O13" s="131"/>
      <c r="P13" s="131"/>
      <c r="Q13" s="131"/>
    </row>
    <row r="14" spans="1:67" ht="15.75" x14ac:dyDescent="0.25">
      <c r="A14" s="132" t="s">
        <v>216</v>
      </c>
      <c r="B14" s="133" t="s">
        <v>217</v>
      </c>
      <c r="C14" s="134" t="s">
        <v>218</v>
      </c>
      <c r="D14" s="135" t="s">
        <v>219</v>
      </c>
      <c r="E14" s="136" t="s">
        <v>12</v>
      </c>
      <c r="F14" s="134" t="s">
        <v>220</v>
      </c>
      <c r="G14" s="137"/>
      <c r="H14" s="134" t="s">
        <v>220</v>
      </c>
      <c r="I14" s="138"/>
      <c r="J14" s="139" t="s">
        <v>193</v>
      </c>
      <c r="K14" s="113"/>
      <c r="L14" s="137"/>
      <c r="M14" s="138"/>
      <c r="N14" s="112"/>
      <c r="O14" s="112"/>
      <c r="P14" s="112"/>
      <c r="Q14" s="112"/>
      <c r="R14" s="140" t="s">
        <v>216</v>
      </c>
    </row>
    <row r="15" spans="1:67" ht="15.75" x14ac:dyDescent="0.25">
      <c r="A15" s="132" t="s">
        <v>221</v>
      </c>
      <c r="B15" s="133" t="s">
        <v>222</v>
      </c>
      <c r="C15" s="134" t="s">
        <v>223</v>
      </c>
      <c r="D15" s="135" t="s">
        <v>224</v>
      </c>
      <c r="E15" s="136" t="s">
        <v>12</v>
      </c>
      <c r="F15" s="134" t="s">
        <v>225</v>
      </c>
      <c r="G15" s="137"/>
      <c r="H15" s="134" t="s">
        <v>225</v>
      </c>
      <c r="I15" s="138"/>
      <c r="J15" s="139" t="s">
        <v>193</v>
      </c>
      <c r="K15" s="113"/>
      <c r="L15" s="137"/>
      <c r="M15" s="138"/>
      <c r="N15" s="112"/>
      <c r="O15" s="112"/>
      <c r="P15" s="112"/>
      <c r="Q15" s="112"/>
      <c r="R15" s="140" t="s">
        <v>221</v>
      </c>
    </row>
    <row r="16" spans="1:67" ht="15.75" x14ac:dyDescent="0.25">
      <c r="A16" s="132" t="s">
        <v>226</v>
      </c>
      <c r="B16" s="133" t="s">
        <v>227</v>
      </c>
      <c r="C16" s="141" t="s">
        <v>228</v>
      </c>
      <c r="D16" s="142" t="s">
        <v>229</v>
      </c>
      <c r="E16" s="136" t="s">
        <v>12</v>
      </c>
      <c r="F16" s="141" t="s">
        <v>230</v>
      </c>
      <c r="G16" s="143"/>
      <c r="H16" s="141" t="s">
        <v>230</v>
      </c>
      <c r="I16" s="144"/>
      <c r="J16" s="139" t="s">
        <v>193</v>
      </c>
      <c r="K16" s="145"/>
      <c r="L16" s="143"/>
      <c r="M16" s="144"/>
      <c r="N16" s="146"/>
      <c r="O16" s="146"/>
      <c r="P16" s="146"/>
      <c r="Q16" s="146"/>
      <c r="R16" s="140" t="s">
        <v>226</v>
      </c>
    </row>
    <row r="17" spans="1:18" ht="15.75" x14ac:dyDescent="0.25">
      <c r="A17" s="132" t="s">
        <v>231</v>
      </c>
      <c r="B17" s="433" t="s">
        <v>1016</v>
      </c>
      <c r="C17" s="134" t="s">
        <v>233</v>
      </c>
      <c r="D17" s="135" t="s">
        <v>234</v>
      </c>
      <c r="E17" s="136" t="s">
        <v>12</v>
      </c>
      <c r="F17" s="134" t="s">
        <v>235</v>
      </c>
      <c r="G17" s="137"/>
      <c r="H17" s="134" t="s">
        <v>235</v>
      </c>
      <c r="I17" s="138"/>
      <c r="J17" s="139" t="s">
        <v>193</v>
      </c>
      <c r="K17" s="113"/>
      <c r="L17" s="137"/>
      <c r="M17" s="138"/>
      <c r="N17" s="112"/>
      <c r="O17" s="112"/>
      <c r="P17" s="112"/>
      <c r="Q17" s="112"/>
      <c r="R17" s="140" t="s">
        <v>231</v>
      </c>
    </row>
    <row r="18" spans="1:18" ht="15.75" x14ac:dyDescent="0.25">
      <c r="A18" s="132" t="s">
        <v>236</v>
      </c>
      <c r="B18" s="433" t="s">
        <v>1017</v>
      </c>
      <c r="C18" s="134" t="s">
        <v>238</v>
      </c>
      <c r="D18" s="135" t="s">
        <v>239</v>
      </c>
      <c r="E18" s="136" t="s">
        <v>12</v>
      </c>
      <c r="F18" s="134" t="s">
        <v>240</v>
      </c>
      <c r="G18" s="137"/>
      <c r="H18" s="134" t="s">
        <v>240</v>
      </c>
      <c r="I18" s="138"/>
      <c r="J18" s="139" t="s">
        <v>193</v>
      </c>
      <c r="K18" s="113"/>
      <c r="L18" s="137"/>
      <c r="M18" s="138"/>
      <c r="N18" s="112"/>
      <c r="O18" s="112"/>
      <c r="P18" s="112"/>
      <c r="Q18" s="112"/>
      <c r="R18" s="140" t="s">
        <v>236</v>
      </c>
    </row>
    <row r="19" spans="1:18" ht="15.75" x14ac:dyDescent="0.25">
      <c r="A19" s="132" t="s">
        <v>241</v>
      </c>
      <c r="B19" s="433" t="s">
        <v>1020</v>
      </c>
      <c r="C19" s="134" t="s">
        <v>243</v>
      </c>
      <c r="D19" s="135" t="s">
        <v>244</v>
      </c>
      <c r="E19" s="136" t="s">
        <v>12</v>
      </c>
      <c r="F19" s="134" t="s">
        <v>245</v>
      </c>
      <c r="G19" s="137"/>
      <c r="H19" s="134" t="s">
        <v>245</v>
      </c>
      <c r="I19" s="138"/>
      <c r="J19" s="139" t="s">
        <v>193</v>
      </c>
      <c r="K19" s="113"/>
      <c r="L19" s="137"/>
      <c r="M19" s="138"/>
      <c r="N19" s="112"/>
      <c r="O19" s="112"/>
      <c r="P19" s="112"/>
      <c r="Q19" s="112"/>
      <c r="R19" s="140" t="s">
        <v>241</v>
      </c>
    </row>
    <row r="20" spans="1:18" ht="15.75" x14ac:dyDescent="0.25">
      <c r="A20" s="132" t="s">
        <v>246</v>
      </c>
      <c r="B20" s="433" t="s">
        <v>1021</v>
      </c>
      <c r="C20" s="134" t="s">
        <v>248</v>
      </c>
      <c r="D20" s="135" t="s">
        <v>249</v>
      </c>
      <c r="E20" s="136" t="s">
        <v>12</v>
      </c>
      <c r="F20" s="134" t="s">
        <v>250</v>
      </c>
      <c r="G20" s="137"/>
      <c r="H20" s="134" t="s">
        <v>250</v>
      </c>
      <c r="I20" s="138"/>
      <c r="J20" s="139" t="s">
        <v>193</v>
      </c>
      <c r="K20" s="113"/>
      <c r="L20" s="137"/>
      <c r="M20" s="138"/>
      <c r="N20" s="112"/>
      <c r="O20" s="112"/>
      <c r="P20" s="112"/>
      <c r="Q20" s="112"/>
      <c r="R20" s="140" t="s">
        <v>246</v>
      </c>
    </row>
    <row r="21" spans="1:18" ht="15.75" x14ac:dyDescent="0.25">
      <c r="A21" s="132" t="s">
        <v>251</v>
      </c>
      <c r="B21" s="433" t="s">
        <v>1022</v>
      </c>
      <c r="C21" s="134" t="s">
        <v>253</v>
      </c>
      <c r="D21" s="135" t="s">
        <v>254</v>
      </c>
      <c r="E21" s="136" t="s">
        <v>12</v>
      </c>
      <c r="F21" s="134" t="s">
        <v>255</v>
      </c>
      <c r="G21" s="137"/>
      <c r="H21" s="134" t="s">
        <v>255</v>
      </c>
      <c r="I21" s="138"/>
      <c r="J21" s="139" t="s">
        <v>193</v>
      </c>
      <c r="K21" s="113"/>
      <c r="L21" s="137"/>
      <c r="M21" s="138"/>
      <c r="N21" s="112"/>
      <c r="O21" s="112"/>
      <c r="P21" s="112"/>
      <c r="Q21" s="112"/>
      <c r="R21" s="140" t="s">
        <v>251</v>
      </c>
    </row>
    <row r="22" spans="1:18" ht="15.75" x14ac:dyDescent="0.25">
      <c r="A22" s="132" t="s">
        <v>256</v>
      </c>
      <c r="B22" s="433" t="s">
        <v>1023</v>
      </c>
      <c r="C22" s="134" t="s">
        <v>258</v>
      </c>
      <c r="D22" s="135" t="s">
        <v>259</v>
      </c>
      <c r="E22" s="136" t="s">
        <v>12</v>
      </c>
      <c r="F22" s="134" t="s">
        <v>260</v>
      </c>
      <c r="G22" s="137"/>
      <c r="H22" s="134" t="s">
        <v>260</v>
      </c>
      <c r="I22" s="138"/>
      <c r="J22" s="139" t="s">
        <v>193</v>
      </c>
      <c r="K22" s="113"/>
      <c r="L22" s="137"/>
      <c r="M22" s="138"/>
      <c r="N22" s="112"/>
      <c r="O22" s="112"/>
      <c r="P22" s="112"/>
      <c r="Q22" s="112"/>
      <c r="R22" s="140" t="s">
        <v>256</v>
      </c>
    </row>
    <row r="23" spans="1:18" ht="15.75" x14ac:dyDescent="0.25">
      <c r="A23" s="132" t="s">
        <v>261</v>
      </c>
      <c r="B23" s="133" t="s">
        <v>262</v>
      </c>
      <c r="C23" s="134" t="s">
        <v>263</v>
      </c>
      <c r="D23" s="135" t="s">
        <v>264</v>
      </c>
      <c r="E23" s="136" t="s">
        <v>12</v>
      </c>
      <c r="F23" s="134" t="s">
        <v>265</v>
      </c>
      <c r="G23" s="137"/>
      <c r="H23" s="134" t="s">
        <v>265</v>
      </c>
      <c r="I23" s="138"/>
      <c r="J23" s="139" t="s">
        <v>193</v>
      </c>
      <c r="K23" s="113"/>
      <c r="L23" s="137"/>
      <c r="M23" s="138"/>
      <c r="N23" s="112"/>
      <c r="O23" s="112"/>
      <c r="P23" s="112"/>
      <c r="Q23" s="112"/>
      <c r="R23" s="140" t="s">
        <v>261</v>
      </c>
    </row>
    <row r="24" spans="1:18" ht="15.75" x14ac:dyDescent="0.25">
      <c r="A24" s="132" t="s">
        <v>266</v>
      </c>
      <c r="B24" s="133" t="s">
        <v>267</v>
      </c>
      <c r="C24" s="134" t="s">
        <v>268</v>
      </c>
      <c r="D24" s="147" t="s">
        <v>269</v>
      </c>
      <c r="E24" s="136" t="s">
        <v>12</v>
      </c>
      <c r="F24" s="134" t="s">
        <v>270</v>
      </c>
      <c r="G24" s="137"/>
      <c r="H24" s="134" t="s">
        <v>270</v>
      </c>
      <c r="I24" s="138"/>
      <c r="J24" s="139" t="s">
        <v>193</v>
      </c>
      <c r="K24" s="113"/>
      <c r="L24" s="137"/>
      <c r="M24" s="138"/>
      <c r="N24" s="112"/>
      <c r="O24" s="112"/>
      <c r="P24" s="112"/>
      <c r="Q24" s="112"/>
      <c r="R24" s="140" t="s">
        <v>266</v>
      </c>
    </row>
    <row r="25" spans="1:18" s="153" customFormat="1" ht="15.75" x14ac:dyDescent="0.25">
      <c r="A25" s="132" t="s">
        <v>271</v>
      </c>
      <c r="B25" s="133" t="s">
        <v>272</v>
      </c>
      <c r="C25" s="157" t="s">
        <v>273</v>
      </c>
      <c r="D25" s="385" t="s">
        <v>274</v>
      </c>
      <c r="E25" s="136" t="s">
        <v>12</v>
      </c>
      <c r="F25" s="134" t="s">
        <v>275</v>
      </c>
      <c r="G25" s="148"/>
      <c r="H25" s="148" t="s">
        <v>275</v>
      </c>
      <c r="I25" s="149"/>
      <c r="J25" s="139" t="s">
        <v>193</v>
      </c>
      <c r="K25" s="150"/>
      <c r="L25" s="148"/>
      <c r="M25" s="149"/>
      <c r="N25" s="151"/>
      <c r="O25" s="151"/>
      <c r="P25" s="151"/>
      <c r="Q25" s="151"/>
      <c r="R25" s="152" t="s">
        <v>271</v>
      </c>
    </row>
    <row r="26" spans="1:18" ht="15.75" x14ac:dyDescent="0.25">
      <c r="A26" s="132" t="s">
        <v>276</v>
      </c>
      <c r="B26" s="133" t="s">
        <v>277</v>
      </c>
      <c r="C26" s="141" t="s">
        <v>278</v>
      </c>
      <c r="D26" s="154" t="s">
        <v>279</v>
      </c>
      <c r="E26" s="136" t="s">
        <v>12</v>
      </c>
      <c r="F26" s="141" t="s">
        <v>280</v>
      </c>
      <c r="G26" s="143"/>
      <c r="H26" s="141" t="s">
        <v>280</v>
      </c>
      <c r="I26" s="144"/>
      <c r="J26" s="139" t="s">
        <v>193</v>
      </c>
      <c r="K26" s="145"/>
      <c r="L26" s="143"/>
      <c r="M26" s="144"/>
      <c r="N26" s="146"/>
      <c r="O26" s="146"/>
      <c r="P26" s="146"/>
      <c r="Q26" s="146"/>
      <c r="R26" s="140" t="s">
        <v>276</v>
      </c>
    </row>
    <row r="27" spans="1:18" ht="15.75" x14ac:dyDescent="0.25">
      <c r="A27" s="132" t="s">
        <v>281</v>
      </c>
      <c r="B27" s="433" t="s">
        <v>1025</v>
      </c>
      <c r="C27" s="134" t="s">
        <v>283</v>
      </c>
      <c r="D27" s="155" t="s">
        <v>284</v>
      </c>
      <c r="E27" s="136" t="s">
        <v>12</v>
      </c>
      <c r="F27" s="134" t="s">
        <v>285</v>
      </c>
      <c r="G27" s="137"/>
      <c r="H27" s="134" t="s">
        <v>285</v>
      </c>
      <c r="I27" s="138"/>
      <c r="J27" s="139" t="s">
        <v>193</v>
      </c>
      <c r="K27" s="113"/>
      <c r="L27" s="137"/>
      <c r="M27" s="156"/>
      <c r="N27" s="115"/>
      <c r="O27" s="115"/>
      <c r="P27" s="115"/>
      <c r="Q27" s="115"/>
      <c r="R27" s="140" t="s">
        <v>281</v>
      </c>
    </row>
    <row r="28" spans="1:18" ht="15.75" x14ac:dyDescent="0.25">
      <c r="A28" s="132" t="s">
        <v>286</v>
      </c>
      <c r="B28" s="433" t="s">
        <v>1026</v>
      </c>
      <c r="C28" s="134" t="s">
        <v>288</v>
      </c>
      <c r="D28" s="155" t="s">
        <v>289</v>
      </c>
      <c r="E28" s="136" t="s">
        <v>12</v>
      </c>
      <c r="F28" s="134" t="s">
        <v>290</v>
      </c>
      <c r="G28" s="137"/>
      <c r="H28" s="134" t="s">
        <v>290</v>
      </c>
      <c r="I28" s="138"/>
      <c r="J28" s="139" t="s">
        <v>193</v>
      </c>
      <c r="K28" s="113"/>
      <c r="L28" s="137"/>
      <c r="M28" s="156"/>
      <c r="N28" s="115"/>
      <c r="O28" s="115"/>
      <c r="P28" s="115"/>
      <c r="Q28" s="115"/>
      <c r="R28" s="140" t="s">
        <v>286</v>
      </c>
    </row>
    <row r="29" spans="1:18" ht="15.75" x14ac:dyDescent="0.25">
      <c r="A29" s="132" t="s">
        <v>291</v>
      </c>
      <c r="B29" s="133" t="s">
        <v>292</v>
      </c>
      <c r="C29" s="134" t="s">
        <v>293</v>
      </c>
      <c r="D29" s="155" t="s">
        <v>294</v>
      </c>
      <c r="E29" s="136" t="s">
        <v>12</v>
      </c>
      <c r="F29" s="134" t="s">
        <v>295</v>
      </c>
      <c r="G29" s="137"/>
      <c r="H29" s="134" t="s">
        <v>295</v>
      </c>
      <c r="I29" s="138"/>
      <c r="J29" s="139" t="s">
        <v>193</v>
      </c>
      <c r="K29" s="113"/>
      <c r="L29" s="137"/>
      <c r="M29" s="156"/>
      <c r="N29" s="115"/>
      <c r="O29" s="115"/>
      <c r="P29" s="115"/>
      <c r="Q29" s="115"/>
      <c r="R29" s="140" t="s">
        <v>291</v>
      </c>
    </row>
    <row r="30" spans="1:18" ht="15.75" x14ac:dyDescent="0.25">
      <c r="A30" s="132" t="s">
        <v>296</v>
      </c>
      <c r="B30" s="433" t="s">
        <v>1024</v>
      </c>
      <c r="C30" s="134" t="s">
        <v>298</v>
      </c>
      <c r="D30" s="155" t="s">
        <v>299</v>
      </c>
      <c r="E30" s="136" t="s">
        <v>12</v>
      </c>
      <c r="F30" s="134" t="s">
        <v>300</v>
      </c>
      <c r="G30" s="137"/>
      <c r="H30" s="134" t="s">
        <v>300</v>
      </c>
      <c r="I30" s="138"/>
      <c r="J30" s="139" t="s">
        <v>193</v>
      </c>
      <c r="K30" s="113"/>
      <c r="L30" s="137"/>
      <c r="M30" s="138"/>
      <c r="N30" s="112"/>
      <c r="O30" s="112"/>
      <c r="P30" s="112"/>
      <c r="Q30" s="112"/>
      <c r="R30" s="140" t="s">
        <v>296</v>
      </c>
    </row>
    <row r="31" spans="1:18" ht="15.75" x14ac:dyDescent="0.25">
      <c r="A31" s="132" t="s">
        <v>301</v>
      </c>
      <c r="B31" s="133" t="s">
        <v>1048</v>
      </c>
      <c r="C31" s="157" t="s">
        <v>303</v>
      </c>
      <c r="D31" s="158" t="s">
        <v>304</v>
      </c>
      <c r="E31" s="136" t="s">
        <v>12</v>
      </c>
      <c r="F31" s="157" t="s">
        <v>305</v>
      </c>
      <c r="G31" s="159"/>
      <c r="H31" s="157" t="s">
        <v>305</v>
      </c>
      <c r="I31" s="160"/>
      <c r="J31" s="139" t="s">
        <v>193</v>
      </c>
      <c r="K31" s="161"/>
      <c r="L31" s="159"/>
      <c r="M31" s="160"/>
      <c r="N31" s="162"/>
      <c r="O31" s="162"/>
      <c r="P31" s="162"/>
      <c r="Q31" s="162"/>
      <c r="R31" s="140" t="s">
        <v>301</v>
      </c>
    </row>
    <row r="32" spans="1:18" ht="15.75" x14ac:dyDescent="0.25">
      <c r="A32" s="132" t="s">
        <v>306</v>
      </c>
      <c r="B32" s="133" t="s">
        <v>1376</v>
      </c>
      <c r="C32" s="141" t="s">
        <v>307</v>
      </c>
      <c r="D32" s="142" t="s">
        <v>308</v>
      </c>
      <c r="E32" s="136" t="s">
        <v>12</v>
      </c>
      <c r="F32" s="141" t="s">
        <v>309</v>
      </c>
      <c r="G32" s="143"/>
      <c r="H32" s="141" t="s">
        <v>309</v>
      </c>
      <c r="I32" s="144"/>
      <c r="J32" s="139" t="s">
        <v>193</v>
      </c>
      <c r="K32" s="145"/>
      <c r="L32" s="143"/>
      <c r="M32" s="144"/>
      <c r="N32" s="146"/>
      <c r="O32" s="146"/>
      <c r="P32" s="146"/>
      <c r="Q32" s="146"/>
      <c r="R32" s="140" t="s">
        <v>306</v>
      </c>
    </row>
    <row r="33" spans="1:18" ht="15.75" x14ac:dyDescent="0.25">
      <c r="A33" s="132" t="s">
        <v>310</v>
      </c>
      <c r="B33" s="433" t="s">
        <v>1031</v>
      </c>
      <c r="C33" s="134" t="s">
        <v>311</v>
      </c>
      <c r="D33" s="135" t="s">
        <v>312</v>
      </c>
      <c r="E33" s="136" t="s">
        <v>12</v>
      </c>
      <c r="F33" s="134" t="s">
        <v>313</v>
      </c>
      <c r="G33" s="137"/>
      <c r="H33" s="134" t="s">
        <v>313</v>
      </c>
      <c r="I33" s="138"/>
      <c r="J33" s="139" t="s">
        <v>193</v>
      </c>
      <c r="K33" s="113"/>
      <c r="L33" s="137"/>
      <c r="M33" s="138"/>
      <c r="N33" s="112"/>
      <c r="O33" s="112"/>
      <c r="P33" s="112"/>
      <c r="Q33" s="112"/>
      <c r="R33" s="140" t="s">
        <v>310</v>
      </c>
    </row>
    <row r="34" spans="1:18" ht="15.75" x14ac:dyDescent="0.25">
      <c r="A34" s="132" t="s">
        <v>314</v>
      </c>
      <c r="B34" s="433" t="s">
        <v>1032</v>
      </c>
      <c r="C34" s="134" t="s">
        <v>315</v>
      </c>
      <c r="D34" s="135" t="s">
        <v>316</v>
      </c>
      <c r="E34" s="136" t="s">
        <v>12</v>
      </c>
      <c r="F34" s="134" t="s">
        <v>317</v>
      </c>
      <c r="G34" s="137"/>
      <c r="H34" s="134" t="s">
        <v>317</v>
      </c>
      <c r="I34" s="138"/>
      <c r="J34" s="139" t="s">
        <v>193</v>
      </c>
      <c r="K34" s="113"/>
      <c r="L34" s="137"/>
      <c r="M34" s="138"/>
      <c r="N34" s="112"/>
      <c r="O34" s="112"/>
      <c r="P34" s="112"/>
      <c r="Q34" s="112"/>
      <c r="R34" s="140" t="s">
        <v>314</v>
      </c>
    </row>
    <row r="35" spans="1:18" ht="16.5" customHeight="1" x14ac:dyDescent="0.25">
      <c r="A35" s="132" t="s">
        <v>318</v>
      </c>
      <c r="B35" s="433" t="s">
        <v>1019</v>
      </c>
      <c r="C35" s="134" t="s">
        <v>319</v>
      </c>
      <c r="D35" s="135" t="s">
        <v>312</v>
      </c>
      <c r="E35" s="136" t="s">
        <v>12</v>
      </c>
      <c r="F35" s="163" t="s">
        <v>320</v>
      </c>
      <c r="G35" s="137"/>
      <c r="H35" s="134" t="s">
        <v>320</v>
      </c>
      <c r="I35" s="138"/>
      <c r="J35" s="139" t="s">
        <v>193</v>
      </c>
      <c r="K35" s="113"/>
      <c r="L35" s="137"/>
      <c r="M35" s="138"/>
      <c r="N35" s="112"/>
      <c r="O35" s="112"/>
      <c r="P35" s="112"/>
      <c r="Q35" s="112"/>
      <c r="R35" s="140" t="s">
        <v>318</v>
      </c>
    </row>
    <row r="36" spans="1:18" ht="15.75" x14ac:dyDescent="0.25">
      <c r="A36" s="132" t="s">
        <v>321</v>
      </c>
      <c r="B36" s="133" t="s">
        <v>322</v>
      </c>
      <c r="C36" s="134" t="s">
        <v>323</v>
      </c>
      <c r="D36" s="165" t="s">
        <v>324</v>
      </c>
      <c r="E36" s="136" t="s">
        <v>12</v>
      </c>
      <c r="F36" s="383" t="s">
        <v>325</v>
      </c>
      <c r="G36" s="137"/>
      <c r="H36" s="383" t="s">
        <v>325</v>
      </c>
      <c r="I36" s="138"/>
      <c r="J36" s="139" t="s">
        <v>193</v>
      </c>
      <c r="K36" s="113"/>
      <c r="L36" s="137"/>
      <c r="M36" s="138"/>
      <c r="N36" s="112"/>
      <c r="O36" s="112"/>
      <c r="P36" s="112"/>
      <c r="Q36" s="112"/>
      <c r="R36" s="140" t="s">
        <v>321</v>
      </c>
    </row>
    <row r="37" spans="1:18" ht="15.75" x14ac:dyDescent="0.25">
      <c r="A37" s="132" t="s">
        <v>326</v>
      </c>
      <c r="B37" s="133" t="s">
        <v>327</v>
      </c>
      <c r="C37" s="134" t="s">
        <v>328</v>
      </c>
      <c r="D37" s="135" t="s">
        <v>324</v>
      </c>
      <c r="E37" s="136" t="s">
        <v>12</v>
      </c>
      <c r="F37" s="383" t="s">
        <v>329</v>
      </c>
      <c r="G37" s="137"/>
      <c r="H37" s="383" t="s">
        <v>329</v>
      </c>
      <c r="I37" s="138"/>
      <c r="J37" s="139" t="s">
        <v>193</v>
      </c>
      <c r="K37" s="113"/>
      <c r="L37" s="137"/>
      <c r="M37" s="138"/>
      <c r="N37" s="112"/>
      <c r="O37" s="112"/>
      <c r="P37" s="112"/>
      <c r="Q37" s="112"/>
      <c r="R37" s="140" t="s">
        <v>326</v>
      </c>
    </row>
    <row r="38" spans="1:18" ht="16.5" thickBot="1" x14ac:dyDescent="0.3">
      <c r="A38" s="132" t="s">
        <v>330</v>
      </c>
      <c r="B38" s="433" t="s">
        <v>1030</v>
      </c>
      <c r="C38" s="166" t="s">
        <v>331</v>
      </c>
      <c r="D38" s="167" t="s">
        <v>332</v>
      </c>
      <c r="E38" s="136" t="s">
        <v>12</v>
      </c>
      <c r="F38" s="384" t="s">
        <v>333</v>
      </c>
      <c r="G38" s="168"/>
      <c r="H38" s="384" t="s">
        <v>333</v>
      </c>
      <c r="I38" s="169"/>
      <c r="J38" s="139" t="s">
        <v>193</v>
      </c>
      <c r="K38" s="170"/>
      <c r="L38" s="168"/>
      <c r="M38" s="169"/>
      <c r="N38" s="162"/>
      <c r="O38" s="162"/>
      <c r="P38" s="162"/>
      <c r="Q38" s="162"/>
      <c r="R38" s="140" t="s">
        <v>330</v>
      </c>
    </row>
    <row r="39" spans="1:18" ht="15.75" x14ac:dyDescent="0.25">
      <c r="A39" s="132" t="s">
        <v>334</v>
      </c>
      <c r="B39" s="164" t="s">
        <v>335</v>
      </c>
      <c r="C39" s="141" t="s">
        <v>336</v>
      </c>
      <c r="D39" s="142" t="s">
        <v>219</v>
      </c>
      <c r="E39" s="136" t="s">
        <v>12</v>
      </c>
      <c r="F39" s="141" t="s">
        <v>337</v>
      </c>
      <c r="G39" s="143"/>
      <c r="H39" s="141" t="s">
        <v>337</v>
      </c>
      <c r="I39" s="144"/>
      <c r="J39" s="139" t="s">
        <v>193</v>
      </c>
      <c r="K39" s="145"/>
      <c r="L39" s="143"/>
      <c r="M39" s="144"/>
      <c r="N39" s="146"/>
      <c r="O39" s="146"/>
      <c r="P39" s="146"/>
      <c r="Q39" s="146"/>
      <c r="R39" s="140" t="s">
        <v>334</v>
      </c>
    </row>
    <row r="40" spans="1:18" ht="15.75" x14ac:dyDescent="0.25">
      <c r="A40" s="132" t="s">
        <v>338</v>
      </c>
      <c r="B40" s="164" t="s">
        <v>339</v>
      </c>
      <c r="C40" s="134" t="s">
        <v>340</v>
      </c>
      <c r="D40" s="135" t="s">
        <v>229</v>
      </c>
      <c r="E40" s="136" t="s">
        <v>12</v>
      </c>
      <c r="F40" s="134" t="s">
        <v>341</v>
      </c>
      <c r="G40" s="137"/>
      <c r="H40" s="134" t="s">
        <v>341</v>
      </c>
      <c r="I40" s="138"/>
      <c r="J40" s="139" t="s">
        <v>193</v>
      </c>
      <c r="K40" s="113"/>
      <c r="L40" s="137"/>
      <c r="M40" s="138"/>
      <c r="N40" s="112"/>
      <c r="O40" s="112"/>
      <c r="P40" s="112"/>
      <c r="Q40" s="112"/>
      <c r="R40" s="140" t="s">
        <v>338</v>
      </c>
    </row>
    <row r="41" spans="1:18" ht="15.75" x14ac:dyDescent="0.25">
      <c r="A41" s="132" t="s">
        <v>342</v>
      </c>
      <c r="B41" s="433" t="s">
        <v>1028</v>
      </c>
      <c r="C41" s="134" t="s">
        <v>343</v>
      </c>
      <c r="D41" s="135" t="s">
        <v>234</v>
      </c>
      <c r="E41" s="136" t="s">
        <v>12</v>
      </c>
      <c r="F41" s="134" t="s">
        <v>344</v>
      </c>
      <c r="G41" s="137"/>
      <c r="H41" s="134" t="s">
        <v>344</v>
      </c>
      <c r="I41" s="138"/>
      <c r="J41" s="139" t="s">
        <v>193</v>
      </c>
      <c r="K41" s="113"/>
      <c r="L41" s="137"/>
      <c r="M41" s="138"/>
      <c r="N41" s="112"/>
      <c r="O41" s="112"/>
      <c r="P41" s="112"/>
      <c r="Q41" s="112"/>
      <c r="R41" s="140" t="s">
        <v>342</v>
      </c>
    </row>
    <row r="42" spans="1:18" ht="15.75" x14ac:dyDescent="0.25">
      <c r="A42" s="132" t="s">
        <v>345</v>
      </c>
      <c r="B42" s="433" t="s">
        <v>1029</v>
      </c>
      <c r="C42" s="134" t="s">
        <v>346</v>
      </c>
      <c r="D42" s="135" t="s">
        <v>239</v>
      </c>
      <c r="E42" s="136" t="s">
        <v>12</v>
      </c>
      <c r="F42" s="134" t="s">
        <v>347</v>
      </c>
      <c r="G42" s="137"/>
      <c r="H42" s="134" t="s">
        <v>347</v>
      </c>
      <c r="I42" s="138"/>
      <c r="J42" s="139" t="s">
        <v>193</v>
      </c>
      <c r="K42" s="113"/>
      <c r="L42" s="137"/>
      <c r="M42" s="138"/>
      <c r="N42" s="112"/>
      <c r="O42" s="112"/>
      <c r="P42" s="112"/>
      <c r="Q42" s="112"/>
      <c r="R42" s="140" t="s">
        <v>345</v>
      </c>
    </row>
    <row r="43" spans="1:18" ht="15.75" x14ac:dyDescent="0.25">
      <c r="A43" s="132" t="s">
        <v>348</v>
      </c>
      <c r="B43" s="433" t="s">
        <v>1035</v>
      </c>
      <c r="C43" s="134" t="s">
        <v>349</v>
      </c>
      <c r="D43" s="165" t="s">
        <v>249</v>
      </c>
      <c r="E43" s="136" t="s">
        <v>12</v>
      </c>
      <c r="F43" s="134" t="s">
        <v>350</v>
      </c>
      <c r="G43" s="137"/>
      <c r="H43" s="134" t="s">
        <v>350</v>
      </c>
      <c r="I43" s="138"/>
      <c r="J43" s="139" t="s">
        <v>193</v>
      </c>
      <c r="K43" s="113"/>
      <c r="L43" s="137"/>
      <c r="M43" s="138"/>
      <c r="N43" s="112"/>
      <c r="O43" s="112"/>
      <c r="P43" s="112"/>
      <c r="Q43" s="112"/>
      <c r="R43" s="140" t="s">
        <v>348</v>
      </c>
    </row>
    <row r="44" spans="1:18" ht="15.75" x14ac:dyDescent="0.25">
      <c r="A44" s="132" t="s">
        <v>351</v>
      </c>
      <c r="B44" s="433" t="s">
        <v>1036</v>
      </c>
      <c r="C44" s="134" t="s">
        <v>352</v>
      </c>
      <c r="D44" s="135" t="s">
        <v>259</v>
      </c>
      <c r="E44" s="136" t="s">
        <v>12</v>
      </c>
      <c r="F44" s="134" t="s">
        <v>353</v>
      </c>
      <c r="G44" s="137"/>
      <c r="H44" s="134" t="s">
        <v>353</v>
      </c>
      <c r="I44" s="138"/>
      <c r="J44" s="139" t="s">
        <v>193</v>
      </c>
      <c r="K44" s="113"/>
      <c r="L44" s="137"/>
      <c r="M44" s="138"/>
      <c r="N44" s="112"/>
      <c r="O44" s="112"/>
      <c r="P44" s="112"/>
      <c r="Q44" s="112"/>
      <c r="R44" s="140" t="s">
        <v>351</v>
      </c>
    </row>
    <row r="45" spans="1:18" ht="16.5" thickBot="1" x14ac:dyDescent="0.3">
      <c r="A45" s="132" t="s">
        <v>354</v>
      </c>
      <c r="B45" s="164" t="s">
        <v>355</v>
      </c>
      <c r="C45" s="166" t="s">
        <v>356</v>
      </c>
      <c r="D45" s="167" t="s">
        <v>357</v>
      </c>
      <c r="E45" s="136" t="s">
        <v>12</v>
      </c>
      <c r="F45" s="166" t="s">
        <v>358</v>
      </c>
      <c r="G45" s="168"/>
      <c r="H45" s="166" t="s">
        <v>358</v>
      </c>
      <c r="I45" s="169"/>
      <c r="J45" s="139" t="s">
        <v>193</v>
      </c>
      <c r="K45" s="170"/>
      <c r="L45" s="168"/>
      <c r="M45" s="169"/>
      <c r="N45" s="162"/>
      <c r="O45" s="162"/>
      <c r="P45" s="162"/>
      <c r="Q45" s="162"/>
      <c r="R45" s="140" t="s">
        <v>354</v>
      </c>
    </row>
    <row r="46" spans="1:18" ht="15.75" x14ac:dyDescent="0.25">
      <c r="A46" s="649" t="s">
        <v>886</v>
      </c>
      <c r="B46" s="615" t="s">
        <v>1051</v>
      </c>
      <c r="C46" s="616" t="s">
        <v>882</v>
      </c>
      <c r="D46" s="617" t="s">
        <v>884</v>
      </c>
      <c r="E46" s="136" t="s">
        <v>12</v>
      </c>
      <c r="F46" s="287" t="s">
        <v>892</v>
      </c>
      <c r="G46" s="159"/>
      <c r="H46" s="287" t="s">
        <v>892</v>
      </c>
      <c r="I46" s="160"/>
      <c r="J46" s="139" t="s">
        <v>193</v>
      </c>
      <c r="K46" s="161"/>
      <c r="L46" s="159"/>
      <c r="M46" s="162"/>
      <c r="N46" s="162"/>
      <c r="O46" s="162"/>
      <c r="P46" s="162"/>
      <c r="Q46" s="162"/>
      <c r="R46" s="140" t="s">
        <v>886</v>
      </c>
    </row>
    <row r="47" spans="1:18" ht="15.75" x14ac:dyDescent="0.25">
      <c r="A47" s="649" t="s">
        <v>887</v>
      </c>
      <c r="B47" s="615" t="s">
        <v>1052</v>
      </c>
      <c r="C47" s="616" t="s">
        <v>883</v>
      </c>
      <c r="D47" s="617" t="s">
        <v>885</v>
      </c>
      <c r="E47" s="136" t="s">
        <v>12</v>
      </c>
      <c r="F47" s="287" t="s">
        <v>893</v>
      </c>
      <c r="G47" s="159"/>
      <c r="H47" s="287" t="s">
        <v>893</v>
      </c>
      <c r="I47" s="160"/>
      <c r="J47" s="139" t="s">
        <v>193</v>
      </c>
      <c r="K47" s="161"/>
      <c r="L47" s="159"/>
      <c r="M47" s="162"/>
      <c r="N47" s="162"/>
      <c r="O47" s="162"/>
      <c r="P47" s="162"/>
      <c r="Q47" s="162"/>
      <c r="R47" s="140" t="s">
        <v>887</v>
      </c>
    </row>
    <row r="48" spans="1:18" ht="15.75" x14ac:dyDescent="0.25">
      <c r="A48" s="650" t="s">
        <v>1388</v>
      </c>
      <c r="B48" s="618" t="s">
        <v>1382</v>
      </c>
      <c r="C48" s="616" t="s">
        <v>1383</v>
      </c>
      <c r="D48" s="617" t="s">
        <v>1384</v>
      </c>
      <c r="E48" s="136" t="s">
        <v>12</v>
      </c>
      <c r="F48" s="616" t="s">
        <v>1385</v>
      </c>
      <c r="G48" s="159"/>
      <c r="H48" s="616" t="s">
        <v>1385</v>
      </c>
      <c r="I48" s="160"/>
      <c r="J48" s="139" t="s">
        <v>193</v>
      </c>
      <c r="K48" s="161"/>
      <c r="L48" s="159"/>
      <c r="M48" s="162"/>
      <c r="N48" s="162"/>
      <c r="O48" s="162"/>
      <c r="P48" s="162"/>
      <c r="Q48" s="162"/>
      <c r="R48" s="619" t="s">
        <v>1388</v>
      </c>
    </row>
    <row r="49" spans="1:22" ht="15.75" x14ac:dyDescent="0.25">
      <c r="A49" s="132" t="s">
        <v>359</v>
      </c>
      <c r="B49" s="133" t="s">
        <v>360</v>
      </c>
      <c r="C49" s="171" t="s">
        <v>223</v>
      </c>
      <c r="D49" s="172" t="s">
        <v>224</v>
      </c>
      <c r="E49" s="136" t="s">
        <v>12</v>
      </c>
      <c r="F49" s="171" t="s">
        <v>225</v>
      </c>
      <c r="G49" s="137"/>
      <c r="H49" s="171" t="s">
        <v>225</v>
      </c>
      <c r="I49" s="138"/>
      <c r="J49" s="139" t="s">
        <v>193</v>
      </c>
      <c r="K49" s="113"/>
      <c r="L49" s="137"/>
      <c r="M49" s="113"/>
      <c r="N49" s="113"/>
      <c r="O49" s="113"/>
      <c r="P49" s="113"/>
      <c r="Q49" s="113"/>
      <c r="R49" s="140" t="s">
        <v>359</v>
      </c>
      <c r="S49" s="173" t="s">
        <v>361</v>
      </c>
      <c r="T49" s="113" t="s">
        <v>362</v>
      </c>
      <c r="U49" s="137" t="s">
        <v>363</v>
      </c>
      <c r="V49" s="113" t="s">
        <v>364</v>
      </c>
    </row>
    <row r="50" spans="1:22" ht="15.75" x14ac:dyDescent="0.25">
      <c r="A50" s="132" t="s">
        <v>365</v>
      </c>
      <c r="B50" s="133" t="s">
        <v>366</v>
      </c>
      <c r="C50" s="171" t="s">
        <v>228</v>
      </c>
      <c r="D50" s="172" t="s">
        <v>229</v>
      </c>
      <c r="E50" s="136" t="s">
        <v>12</v>
      </c>
      <c r="F50" s="171" t="s">
        <v>230</v>
      </c>
      <c r="G50" s="137"/>
      <c r="H50" s="171" t="s">
        <v>230</v>
      </c>
      <c r="I50" s="138"/>
      <c r="J50" s="139" t="s">
        <v>193</v>
      </c>
      <c r="K50" s="113"/>
      <c r="L50" s="137"/>
      <c r="M50" s="113"/>
      <c r="N50" s="113"/>
      <c r="O50" s="113"/>
      <c r="P50" s="113"/>
      <c r="Q50" s="113"/>
      <c r="R50" s="140" t="s">
        <v>365</v>
      </c>
      <c r="S50" s="173" t="s">
        <v>367</v>
      </c>
      <c r="T50" s="113" t="s">
        <v>362</v>
      </c>
      <c r="U50" s="137" t="s">
        <v>363</v>
      </c>
      <c r="V50" s="113" t="s">
        <v>364</v>
      </c>
    </row>
    <row r="51" spans="1:22" ht="15.75" x14ac:dyDescent="0.25">
      <c r="A51" s="132" t="s">
        <v>368</v>
      </c>
      <c r="B51" s="133" t="s">
        <v>369</v>
      </c>
      <c r="C51" s="174" t="s">
        <v>218</v>
      </c>
      <c r="D51" s="175" t="s">
        <v>219</v>
      </c>
      <c r="E51" s="136" t="s">
        <v>12</v>
      </c>
      <c r="F51" s="174" t="s">
        <v>220</v>
      </c>
      <c r="G51" s="143"/>
      <c r="H51" s="174" t="s">
        <v>220</v>
      </c>
      <c r="I51" s="144"/>
      <c r="J51" s="139" t="s">
        <v>193</v>
      </c>
      <c r="K51" s="145"/>
      <c r="L51" s="143"/>
      <c r="M51" s="145"/>
      <c r="N51" s="145"/>
      <c r="O51" s="145"/>
      <c r="P51" s="145"/>
      <c r="Q51" s="145"/>
      <c r="R51" s="140" t="s">
        <v>368</v>
      </c>
      <c r="S51" s="176" t="s">
        <v>370</v>
      </c>
      <c r="T51" s="145" t="s">
        <v>362</v>
      </c>
      <c r="U51" s="143" t="s">
        <v>363</v>
      </c>
      <c r="V51" s="145" t="s">
        <v>364</v>
      </c>
    </row>
    <row r="52" spans="1:22" s="186" customFormat="1" ht="15.75" x14ac:dyDescent="0.25">
      <c r="A52" s="177" t="s">
        <v>371</v>
      </c>
      <c r="B52" s="178" t="s">
        <v>372</v>
      </c>
      <c r="C52" s="179" t="s">
        <v>233</v>
      </c>
      <c r="D52" s="180" t="s">
        <v>234</v>
      </c>
      <c r="E52" s="136" t="s">
        <v>12</v>
      </c>
      <c r="F52" s="179" t="s">
        <v>235</v>
      </c>
      <c r="G52" s="181"/>
      <c r="H52" s="179" t="s">
        <v>235</v>
      </c>
      <c r="I52" s="156"/>
      <c r="J52" s="139" t="s">
        <v>193</v>
      </c>
      <c r="K52" s="111"/>
      <c r="L52" s="181"/>
      <c r="M52" s="111"/>
      <c r="N52" s="111"/>
      <c r="O52" s="111"/>
      <c r="P52" s="111"/>
      <c r="Q52" s="111"/>
      <c r="R52" s="182" t="s">
        <v>371</v>
      </c>
      <c r="S52" s="183" t="s">
        <v>373</v>
      </c>
      <c r="T52" s="184" t="s">
        <v>362</v>
      </c>
      <c r="U52" s="185" t="s">
        <v>363</v>
      </c>
      <c r="V52" s="184" t="s">
        <v>364</v>
      </c>
    </row>
    <row r="53" spans="1:22" s="186" customFormat="1" ht="15.75" x14ac:dyDescent="0.25">
      <c r="A53" s="177" t="s">
        <v>374</v>
      </c>
      <c r="B53" s="178" t="s">
        <v>375</v>
      </c>
      <c r="C53" s="179" t="s">
        <v>248</v>
      </c>
      <c r="D53" s="180" t="s">
        <v>249</v>
      </c>
      <c r="E53" s="136" t="s">
        <v>12</v>
      </c>
      <c r="F53" s="179" t="s">
        <v>250</v>
      </c>
      <c r="G53" s="181"/>
      <c r="H53" s="179" t="s">
        <v>250</v>
      </c>
      <c r="I53" s="156"/>
      <c r="J53" s="139" t="s">
        <v>193</v>
      </c>
      <c r="K53" s="111"/>
      <c r="L53" s="181"/>
      <c r="M53" s="111"/>
      <c r="N53" s="111"/>
      <c r="O53" s="111"/>
      <c r="P53" s="111"/>
      <c r="Q53" s="111"/>
      <c r="R53" s="182" t="s">
        <v>374</v>
      </c>
      <c r="S53" s="183" t="s">
        <v>376</v>
      </c>
      <c r="T53" s="184" t="s">
        <v>362</v>
      </c>
      <c r="U53" s="185" t="s">
        <v>363</v>
      </c>
      <c r="V53" s="184" t="s">
        <v>364</v>
      </c>
    </row>
    <row r="54" spans="1:22" ht="15.75" x14ac:dyDescent="0.25">
      <c r="A54" s="132" t="s">
        <v>377</v>
      </c>
      <c r="B54" s="133" t="s">
        <v>378</v>
      </c>
      <c r="C54" s="171" t="s">
        <v>379</v>
      </c>
      <c r="D54" s="172" t="s">
        <v>380</v>
      </c>
      <c r="E54" s="136" t="s">
        <v>12</v>
      </c>
      <c r="F54" s="171" t="s">
        <v>381</v>
      </c>
      <c r="G54" s="137"/>
      <c r="H54" s="171" t="s">
        <v>381</v>
      </c>
      <c r="I54" s="138"/>
      <c r="J54" s="139" t="s">
        <v>193</v>
      </c>
      <c r="K54" s="113"/>
      <c r="L54" s="137"/>
      <c r="M54" s="113"/>
      <c r="N54" s="113"/>
      <c r="O54" s="113"/>
      <c r="P54" s="113"/>
      <c r="Q54" s="113"/>
      <c r="R54" s="140" t="s">
        <v>377</v>
      </c>
      <c r="S54" s="173" t="s">
        <v>382</v>
      </c>
      <c r="T54" s="113" t="s">
        <v>362</v>
      </c>
      <c r="U54" s="137" t="s">
        <v>363</v>
      </c>
      <c r="V54" s="113" t="s">
        <v>364</v>
      </c>
    </row>
    <row r="55" spans="1:22" ht="15.75" x14ac:dyDescent="0.25">
      <c r="A55" s="132" t="s">
        <v>383</v>
      </c>
      <c r="B55" s="133" t="s">
        <v>384</v>
      </c>
      <c r="C55" s="187" t="s">
        <v>385</v>
      </c>
      <c r="D55" s="188" t="s">
        <v>386</v>
      </c>
      <c r="E55" s="136" t="s">
        <v>12</v>
      </c>
      <c r="F55" s="187" t="s">
        <v>387</v>
      </c>
      <c r="G55" s="159"/>
      <c r="H55" s="187" t="s">
        <v>387</v>
      </c>
      <c r="I55" s="160"/>
      <c r="J55" s="139" t="s">
        <v>193</v>
      </c>
      <c r="K55" s="161"/>
      <c r="L55" s="159"/>
      <c r="M55" s="161"/>
      <c r="N55" s="161"/>
      <c r="O55" s="161"/>
      <c r="P55" s="161"/>
      <c r="Q55" s="161"/>
      <c r="R55" s="140" t="s">
        <v>383</v>
      </c>
      <c r="S55" s="189" t="s">
        <v>388</v>
      </c>
      <c r="T55" s="161" t="s">
        <v>362</v>
      </c>
      <c r="U55" s="159" t="s">
        <v>363</v>
      </c>
      <c r="V55" s="161" t="s">
        <v>364</v>
      </c>
    </row>
    <row r="56" spans="1:22" ht="15.75" x14ac:dyDescent="0.25">
      <c r="A56" s="132" t="s">
        <v>389</v>
      </c>
      <c r="B56" s="133" t="s">
        <v>390</v>
      </c>
      <c r="C56" s="171" t="s">
        <v>391</v>
      </c>
      <c r="D56" s="172" t="s">
        <v>392</v>
      </c>
      <c r="E56" s="136" t="s">
        <v>12</v>
      </c>
      <c r="F56" s="171" t="s">
        <v>393</v>
      </c>
      <c r="G56" s="137"/>
      <c r="H56" s="171" t="s">
        <v>393</v>
      </c>
      <c r="I56" s="138"/>
      <c r="J56" s="139" t="s">
        <v>193</v>
      </c>
      <c r="K56" s="113"/>
      <c r="L56" s="137"/>
      <c r="M56" s="113"/>
      <c r="N56" s="113"/>
      <c r="O56" s="113"/>
      <c r="P56" s="113"/>
      <c r="Q56" s="113"/>
      <c r="R56" s="140" t="s">
        <v>389</v>
      </c>
      <c r="S56" s="173" t="s">
        <v>394</v>
      </c>
      <c r="T56" s="113" t="s">
        <v>362</v>
      </c>
      <c r="U56" s="137" t="s">
        <v>363</v>
      </c>
      <c r="V56" s="113" t="s">
        <v>364</v>
      </c>
    </row>
    <row r="57" spans="1:22" ht="15.75" x14ac:dyDescent="0.25">
      <c r="A57" s="132" t="s">
        <v>395</v>
      </c>
      <c r="B57" s="133" t="s">
        <v>396</v>
      </c>
      <c r="C57" s="171" t="s">
        <v>397</v>
      </c>
      <c r="D57" s="172" t="s">
        <v>224</v>
      </c>
      <c r="E57" s="136" t="s">
        <v>12</v>
      </c>
      <c r="F57" s="171" t="s">
        <v>398</v>
      </c>
      <c r="G57" s="137"/>
      <c r="H57" s="171" t="s">
        <v>398</v>
      </c>
      <c r="I57" s="138"/>
      <c r="J57" s="139" t="s">
        <v>193</v>
      </c>
      <c r="K57" s="113"/>
      <c r="L57" s="137"/>
      <c r="M57" s="113"/>
      <c r="N57" s="113"/>
      <c r="O57" s="113"/>
      <c r="P57" s="113"/>
      <c r="Q57" s="113"/>
      <c r="R57" s="140" t="s">
        <v>395</v>
      </c>
      <c r="S57" s="173" t="s">
        <v>361</v>
      </c>
      <c r="T57" s="113" t="s">
        <v>362</v>
      </c>
      <c r="U57" s="137" t="s">
        <v>363</v>
      </c>
      <c r="V57" s="113" t="s">
        <v>364</v>
      </c>
    </row>
    <row r="58" spans="1:22" ht="15.75" x14ac:dyDescent="0.25">
      <c r="A58" s="132" t="s">
        <v>399</v>
      </c>
      <c r="B58" s="133" t="s">
        <v>400</v>
      </c>
      <c r="C58" s="171" t="s">
        <v>401</v>
      </c>
      <c r="D58" s="172" t="s">
        <v>229</v>
      </c>
      <c r="E58" s="136" t="s">
        <v>12</v>
      </c>
      <c r="F58" s="171" t="s">
        <v>402</v>
      </c>
      <c r="G58" s="137"/>
      <c r="H58" s="171" t="s">
        <v>402</v>
      </c>
      <c r="I58" s="138"/>
      <c r="J58" s="139" t="s">
        <v>193</v>
      </c>
      <c r="K58" s="113"/>
      <c r="L58" s="137"/>
      <c r="M58" s="113"/>
      <c r="N58" s="113"/>
      <c r="O58" s="113"/>
      <c r="P58" s="113"/>
      <c r="Q58" s="113"/>
      <c r="R58" s="140" t="s">
        <v>399</v>
      </c>
      <c r="S58" s="173" t="s">
        <v>367</v>
      </c>
      <c r="T58" s="113" t="s">
        <v>362</v>
      </c>
      <c r="U58" s="137" t="s">
        <v>363</v>
      </c>
      <c r="V58" s="113" t="s">
        <v>364</v>
      </c>
    </row>
    <row r="59" spans="1:22" ht="15.75" x14ac:dyDescent="0.25">
      <c r="A59" s="132" t="s">
        <v>403</v>
      </c>
      <c r="B59" s="133" t="s">
        <v>404</v>
      </c>
      <c r="C59" s="174" t="s">
        <v>405</v>
      </c>
      <c r="D59" s="175" t="s">
        <v>219</v>
      </c>
      <c r="E59" s="136" t="s">
        <v>12</v>
      </c>
      <c r="F59" s="174" t="s">
        <v>406</v>
      </c>
      <c r="G59" s="143"/>
      <c r="H59" s="174" t="s">
        <v>406</v>
      </c>
      <c r="I59" s="144"/>
      <c r="J59" s="139" t="s">
        <v>193</v>
      </c>
      <c r="K59" s="145"/>
      <c r="L59" s="143"/>
      <c r="M59" s="145"/>
      <c r="N59" s="145"/>
      <c r="O59" s="145"/>
      <c r="P59" s="145"/>
      <c r="Q59" s="145"/>
      <c r="R59" s="140" t="s">
        <v>403</v>
      </c>
      <c r="S59" s="176" t="s">
        <v>370</v>
      </c>
      <c r="T59" s="145" t="s">
        <v>362</v>
      </c>
      <c r="U59" s="143" t="s">
        <v>363</v>
      </c>
      <c r="V59" s="145" t="s">
        <v>364</v>
      </c>
    </row>
    <row r="60" spans="1:22" s="186" customFormat="1" ht="15.75" x14ac:dyDescent="0.25">
      <c r="A60" s="177" t="s">
        <v>407</v>
      </c>
      <c r="B60" s="178" t="s">
        <v>408</v>
      </c>
      <c r="C60" s="179" t="s">
        <v>409</v>
      </c>
      <c r="D60" s="180" t="s">
        <v>234</v>
      </c>
      <c r="E60" s="136" t="s">
        <v>12</v>
      </c>
      <c r="F60" s="179" t="s">
        <v>410</v>
      </c>
      <c r="G60" s="181"/>
      <c r="H60" s="179" t="s">
        <v>410</v>
      </c>
      <c r="I60" s="156"/>
      <c r="J60" s="139" t="s">
        <v>193</v>
      </c>
      <c r="K60" s="111"/>
      <c r="L60" s="181"/>
      <c r="M60" s="111"/>
      <c r="N60" s="111"/>
      <c r="O60" s="111"/>
      <c r="P60" s="111"/>
      <c r="Q60" s="111"/>
      <c r="R60" s="182" t="s">
        <v>407</v>
      </c>
      <c r="S60" s="183" t="s">
        <v>373</v>
      </c>
      <c r="T60" s="184" t="s">
        <v>362</v>
      </c>
      <c r="U60" s="185" t="s">
        <v>363</v>
      </c>
      <c r="V60" s="184" t="s">
        <v>364</v>
      </c>
    </row>
    <row r="61" spans="1:22" s="186" customFormat="1" ht="15.75" x14ac:dyDescent="0.25">
      <c r="A61" s="177" t="s">
        <v>411</v>
      </c>
      <c r="B61" s="178" t="s">
        <v>412</v>
      </c>
      <c r="C61" s="179" t="s">
        <v>413</v>
      </c>
      <c r="D61" s="180" t="s">
        <v>249</v>
      </c>
      <c r="E61" s="136" t="s">
        <v>12</v>
      </c>
      <c r="F61" s="179" t="s">
        <v>414</v>
      </c>
      <c r="G61" s="181"/>
      <c r="H61" s="179" t="s">
        <v>414</v>
      </c>
      <c r="I61" s="156"/>
      <c r="J61" s="139" t="s">
        <v>193</v>
      </c>
      <c r="K61" s="111"/>
      <c r="L61" s="181"/>
      <c r="M61" s="111"/>
      <c r="N61" s="111"/>
      <c r="O61" s="111"/>
      <c r="P61" s="111"/>
      <c r="Q61" s="111"/>
      <c r="R61" s="182" t="s">
        <v>411</v>
      </c>
      <c r="S61" s="183" t="s">
        <v>376</v>
      </c>
      <c r="T61" s="184" t="s">
        <v>362</v>
      </c>
      <c r="U61" s="185" t="s">
        <v>363</v>
      </c>
      <c r="V61" s="184" t="s">
        <v>364</v>
      </c>
    </row>
    <row r="62" spans="1:22" ht="15.75" x14ac:dyDescent="0.25">
      <c r="A62" s="132" t="s">
        <v>415</v>
      </c>
      <c r="B62" s="133" t="s">
        <v>416</v>
      </c>
      <c r="C62" s="171" t="s">
        <v>417</v>
      </c>
      <c r="D62" s="172" t="s">
        <v>380</v>
      </c>
      <c r="E62" s="136" t="s">
        <v>12</v>
      </c>
      <c r="F62" s="171" t="s">
        <v>418</v>
      </c>
      <c r="G62" s="181"/>
      <c r="H62" s="171" t="s">
        <v>418</v>
      </c>
      <c r="I62" s="156"/>
      <c r="J62" s="139" t="s">
        <v>193</v>
      </c>
      <c r="K62" s="111"/>
      <c r="L62" s="181"/>
      <c r="M62" s="111"/>
      <c r="N62" s="111"/>
      <c r="O62" s="111"/>
      <c r="P62" s="111"/>
      <c r="Q62" s="111"/>
      <c r="R62" s="182" t="s">
        <v>415</v>
      </c>
      <c r="S62" s="183" t="s">
        <v>382</v>
      </c>
      <c r="T62" s="184" t="s">
        <v>362</v>
      </c>
      <c r="U62" s="185" t="s">
        <v>363</v>
      </c>
      <c r="V62" s="184" t="s">
        <v>364</v>
      </c>
    </row>
    <row r="63" spans="1:22" ht="15.75" x14ac:dyDescent="0.25">
      <c r="A63" s="132" t="s">
        <v>419</v>
      </c>
      <c r="B63" s="133" t="s">
        <v>420</v>
      </c>
      <c r="C63" s="171" t="s">
        <v>421</v>
      </c>
      <c r="D63" s="172" t="s">
        <v>386</v>
      </c>
      <c r="E63" s="136" t="s">
        <v>12</v>
      </c>
      <c r="F63" s="171" t="s">
        <v>422</v>
      </c>
      <c r="G63" s="168"/>
      <c r="H63" s="171" t="s">
        <v>422</v>
      </c>
      <c r="I63" s="169"/>
      <c r="J63" s="139" t="s">
        <v>193</v>
      </c>
      <c r="K63" s="113"/>
      <c r="L63" s="137"/>
      <c r="M63" s="111"/>
      <c r="N63" s="111"/>
      <c r="O63" s="111"/>
      <c r="P63" s="111"/>
      <c r="Q63" s="111"/>
      <c r="R63" s="140" t="s">
        <v>419</v>
      </c>
      <c r="S63" s="173" t="s">
        <v>388</v>
      </c>
      <c r="T63" s="113" t="s">
        <v>362</v>
      </c>
      <c r="U63" s="137" t="s">
        <v>363</v>
      </c>
      <c r="V63" s="113" t="s">
        <v>364</v>
      </c>
    </row>
    <row r="64" spans="1:22" ht="15.75" x14ac:dyDescent="0.25">
      <c r="A64" s="132" t="s">
        <v>423</v>
      </c>
      <c r="B64" s="133" t="s">
        <v>424</v>
      </c>
      <c r="C64" s="171" t="s">
        <v>425</v>
      </c>
      <c r="D64" s="172" t="s">
        <v>392</v>
      </c>
      <c r="E64" s="136" t="s">
        <v>12</v>
      </c>
      <c r="F64" s="171" t="s">
        <v>426</v>
      </c>
      <c r="G64" s="137"/>
      <c r="H64" s="171" t="s">
        <v>426</v>
      </c>
      <c r="I64" s="138"/>
      <c r="J64" s="139" t="s">
        <v>193</v>
      </c>
      <c r="K64" s="113"/>
      <c r="L64" s="137"/>
      <c r="M64" s="113"/>
      <c r="N64" s="113"/>
      <c r="O64" s="113"/>
      <c r="P64" s="113"/>
      <c r="Q64" s="113"/>
      <c r="R64" s="140" t="s">
        <v>423</v>
      </c>
      <c r="S64" s="173" t="s">
        <v>394</v>
      </c>
      <c r="T64" s="113" t="s">
        <v>362</v>
      </c>
      <c r="U64" s="137" t="s">
        <v>363</v>
      </c>
      <c r="V64" s="113" t="s">
        <v>364</v>
      </c>
    </row>
    <row r="65" spans="1:21" ht="15.75" x14ac:dyDescent="0.25">
      <c r="A65" s="190" t="s">
        <v>427</v>
      </c>
      <c r="B65" s="433" t="s">
        <v>1018</v>
      </c>
      <c r="C65" s="192" t="s">
        <v>428</v>
      </c>
      <c r="D65" s="193" t="s">
        <v>429</v>
      </c>
      <c r="E65" s="136" t="s">
        <v>12</v>
      </c>
      <c r="F65" s="192" t="s">
        <v>430</v>
      </c>
      <c r="G65" s="194"/>
      <c r="H65" s="192" t="s">
        <v>430</v>
      </c>
      <c r="I65" s="195"/>
      <c r="J65" s="139" t="s">
        <v>193</v>
      </c>
      <c r="K65" s="196"/>
      <c r="L65" s="197"/>
      <c r="M65" s="198"/>
      <c r="N65" s="198"/>
      <c r="O65" s="198"/>
      <c r="P65" s="198"/>
      <c r="Q65" s="198"/>
      <c r="R65" s="199" t="s">
        <v>427</v>
      </c>
      <c r="S65" s="200"/>
      <c r="U65" s="201"/>
    </row>
    <row r="66" spans="1:21" ht="15.75" x14ac:dyDescent="0.25">
      <c r="A66" s="190" t="s">
        <v>431</v>
      </c>
      <c r="B66" s="191" t="s">
        <v>432</v>
      </c>
      <c r="C66" s="192" t="s">
        <v>433</v>
      </c>
      <c r="D66" s="193" t="s">
        <v>434</v>
      </c>
      <c r="E66" s="136" t="s">
        <v>12</v>
      </c>
      <c r="F66" s="192" t="s">
        <v>435</v>
      </c>
      <c r="G66" s="194"/>
      <c r="H66" s="192" t="s">
        <v>435</v>
      </c>
      <c r="I66" s="195"/>
      <c r="J66" s="139" t="s">
        <v>193</v>
      </c>
      <c r="K66" s="196"/>
      <c r="L66" s="197"/>
      <c r="M66" s="198"/>
      <c r="N66" s="198"/>
      <c r="O66" s="198"/>
      <c r="P66" s="198"/>
      <c r="Q66" s="198"/>
      <c r="R66" s="199" t="s">
        <v>431</v>
      </c>
      <c r="S66" s="200"/>
      <c r="U66" s="201"/>
    </row>
    <row r="67" spans="1:21" ht="15.75" x14ac:dyDescent="0.25">
      <c r="A67" s="190" t="s">
        <v>436</v>
      </c>
      <c r="B67" s="191" t="s">
        <v>1374</v>
      </c>
      <c r="C67" s="192" t="s">
        <v>437</v>
      </c>
      <c r="D67" s="193" t="s">
        <v>438</v>
      </c>
      <c r="E67" s="136" t="s">
        <v>12</v>
      </c>
      <c r="F67" s="192" t="s">
        <v>439</v>
      </c>
      <c r="G67" s="194"/>
      <c r="H67" s="192" t="s">
        <v>439</v>
      </c>
      <c r="I67" s="195"/>
      <c r="J67" s="139" t="s">
        <v>193</v>
      </c>
      <c r="K67" s="196"/>
      <c r="L67" s="197"/>
      <c r="M67" s="198"/>
      <c r="N67" s="198"/>
      <c r="O67" s="198"/>
      <c r="P67" s="198"/>
      <c r="Q67" s="198"/>
      <c r="R67" s="199" t="s">
        <v>436</v>
      </c>
      <c r="S67" s="200"/>
      <c r="U67" s="201"/>
    </row>
    <row r="68" spans="1:21" ht="15.75" x14ac:dyDescent="0.25">
      <c r="A68" s="190" t="s">
        <v>440</v>
      </c>
      <c r="B68" s="191" t="s">
        <v>1049</v>
      </c>
      <c r="C68" s="192" t="s">
        <v>441</v>
      </c>
      <c r="D68" s="202" t="s">
        <v>442</v>
      </c>
      <c r="E68" s="136" t="s">
        <v>12</v>
      </c>
      <c r="F68" s="192" t="s">
        <v>443</v>
      </c>
      <c r="G68" s="194"/>
      <c r="H68" s="192" t="s">
        <v>443</v>
      </c>
      <c r="I68" s="195"/>
      <c r="J68" s="139" t="s">
        <v>193</v>
      </c>
      <c r="K68" s="197"/>
      <c r="L68" s="197"/>
      <c r="M68" s="198"/>
      <c r="N68" s="198"/>
      <c r="O68" s="198"/>
      <c r="P68" s="198"/>
      <c r="Q68" s="198"/>
      <c r="R68" s="199" t="s">
        <v>440</v>
      </c>
      <c r="S68" s="200"/>
      <c r="U68" s="201"/>
    </row>
    <row r="69" spans="1:21" ht="15.75" x14ac:dyDescent="0.25">
      <c r="A69" s="203" t="s">
        <v>444</v>
      </c>
      <c r="B69" s="433" t="s">
        <v>1027</v>
      </c>
      <c r="C69" s="192" t="s">
        <v>445</v>
      </c>
      <c r="D69" s="202" t="s">
        <v>446</v>
      </c>
      <c r="E69" s="136" t="s">
        <v>12</v>
      </c>
      <c r="F69" s="192" t="s">
        <v>447</v>
      </c>
      <c r="G69" s="194"/>
      <c r="H69" s="192" t="s">
        <v>447</v>
      </c>
      <c r="I69" s="195"/>
      <c r="J69" s="139" t="s">
        <v>193</v>
      </c>
      <c r="K69" s="197"/>
      <c r="L69" s="197"/>
      <c r="M69" s="198"/>
      <c r="N69" s="198"/>
      <c r="O69" s="198"/>
      <c r="P69" s="198"/>
      <c r="Q69" s="198"/>
      <c r="R69" s="204" t="s">
        <v>444</v>
      </c>
      <c r="S69" s="200"/>
      <c r="U69" s="201"/>
    </row>
    <row r="70" spans="1:21" ht="15.75" x14ac:dyDescent="0.25">
      <c r="A70" s="190" t="s">
        <v>448</v>
      </c>
      <c r="B70" s="191" t="s">
        <v>1050</v>
      </c>
      <c r="C70" s="192" t="s">
        <v>449</v>
      </c>
      <c r="D70" s="202" t="s">
        <v>442</v>
      </c>
      <c r="E70" s="136" t="s">
        <v>12</v>
      </c>
      <c r="F70" s="192" t="s">
        <v>450</v>
      </c>
      <c r="G70" s="194"/>
      <c r="H70" s="192" t="s">
        <v>450</v>
      </c>
      <c r="I70" s="195"/>
      <c r="J70" s="139" t="s">
        <v>193</v>
      </c>
      <c r="K70" s="197"/>
      <c r="L70" s="197"/>
      <c r="M70" s="198"/>
      <c r="N70" s="198"/>
      <c r="O70" s="198"/>
      <c r="P70" s="198"/>
      <c r="Q70" s="198"/>
      <c r="R70" s="199" t="s">
        <v>448</v>
      </c>
      <c r="S70" s="200"/>
      <c r="U70" s="201"/>
    </row>
    <row r="71" spans="1:21" ht="15.75" x14ac:dyDescent="0.25">
      <c r="A71" s="132" t="s">
        <v>451</v>
      </c>
      <c r="B71" s="205" t="s">
        <v>452</v>
      </c>
      <c r="C71" s="134" t="s">
        <v>453</v>
      </c>
      <c r="D71" s="206" t="s">
        <v>454</v>
      </c>
      <c r="E71" s="136" t="s">
        <v>12</v>
      </c>
      <c r="F71" s="134" t="s">
        <v>455</v>
      </c>
      <c r="G71" s="113"/>
      <c r="H71" s="134" t="s">
        <v>455</v>
      </c>
      <c r="I71" s="195"/>
      <c r="J71" s="139" t="s">
        <v>193</v>
      </c>
      <c r="K71" s="137"/>
      <c r="L71" s="137"/>
      <c r="M71" s="207"/>
      <c r="N71" s="208"/>
      <c r="O71" s="209"/>
      <c r="P71" s="209"/>
      <c r="Q71" s="210"/>
      <c r="R71" s="140" t="s">
        <v>451</v>
      </c>
      <c r="S71" s="200"/>
      <c r="U71" s="201"/>
    </row>
    <row r="72" spans="1:21" ht="15.75" x14ac:dyDescent="0.25">
      <c r="A72" s="132" t="s">
        <v>456</v>
      </c>
      <c r="B72" s="205" t="s">
        <v>457</v>
      </c>
      <c r="C72" s="134" t="s">
        <v>458</v>
      </c>
      <c r="D72" s="206" t="s">
        <v>459</v>
      </c>
      <c r="E72" s="136" t="s">
        <v>12</v>
      </c>
      <c r="F72" s="134" t="s">
        <v>460</v>
      </c>
      <c r="G72" s="137"/>
      <c r="H72" s="134" t="s">
        <v>460</v>
      </c>
      <c r="I72" s="195"/>
      <c r="J72" s="139" t="s">
        <v>193</v>
      </c>
      <c r="K72" s="137"/>
      <c r="L72" s="137"/>
      <c r="M72" s="207"/>
      <c r="N72" s="211"/>
      <c r="O72" s="212"/>
      <c r="P72" s="212"/>
      <c r="Q72" s="212"/>
      <c r="R72" s="140" t="s">
        <v>456</v>
      </c>
      <c r="S72" s="200"/>
      <c r="U72" s="201"/>
    </row>
    <row r="73" spans="1:21" ht="15.75" x14ac:dyDescent="0.25">
      <c r="A73" s="132" t="s">
        <v>461</v>
      </c>
      <c r="B73" s="205" t="s">
        <v>462</v>
      </c>
      <c r="C73" s="141" t="s">
        <v>463</v>
      </c>
      <c r="D73" s="206" t="s">
        <v>464</v>
      </c>
      <c r="E73" s="136" t="s">
        <v>12</v>
      </c>
      <c r="F73" s="141" t="s">
        <v>465</v>
      </c>
      <c r="G73" s="137"/>
      <c r="H73" s="141" t="s">
        <v>465</v>
      </c>
      <c r="I73" s="195"/>
      <c r="J73" s="139" t="s">
        <v>193</v>
      </c>
      <c r="K73" s="137"/>
      <c r="L73" s="137"/>
      <c r="M73" s="207"/>
      <c r="N73" s="211"/>
      <c r="O73" s="212"/>
      <c r="P73" s="212"/>
      <c r="Q73" s="212"/>
      <c r="R73" s="140" t="s">
        <v>461</v>
      </c>
      <c r="S73" s="200"/>
      <c r="U73" s="201"/>
    </row>
    <row r="74" spans="1:21" ht="15.75" x14ac:dyDescent="0.25">
      <c r="A74" s="132" t="s">
        <v>466</v>
      </c>
      <c r="B74" s="205" t="s">
        <v>467</v>
      </c>
      <c r="C74" s="134" t="s">
        <v>468</v>
      </c>
      <c r="D74" s="206" t="s">
        <v>469</v>
      </c>
      <c r="E74" s="136" t="s">
        <v>12</v>
      </c>
      <c r="F74" s="134" t="s">
        <v>470</v>
      </c>
      <c r="G74" s="137"/>
      <c r="H74" s="134" t="s">
        <v>470</v>
      </c>
      <c r="I74" s="195"/>
      <c r="J74" s="139" t="s">
        <v>193</v>
      </c>
      <c r="K74" s="137"/>
      <c r="L74" s="137"/>
      <c r="M74" s="207"/>
      <c r="N74" s="211"/>
      <c r="O74" s="212"/>
      <c r="P74" s="212"/>
      <c r="Q74" s="212"/>
      <c r="R74" s="140" t="s">
        <v>466</v>
      </c>
      <c r="S74" s="200"/>
      <c r="U74" s="201"/>
    </row>
    <row r="75" spans="1:21" ht="15.75" x14ac:dyDescent="0.25">
      <c r="A75" s="132" t="s">
        <v>471</v>
      </c>
      <c r="B75" s="205" t="s">
        <v>472</v>
      </c>
      <c r="C75" s="134" t="s">
        <v>473</v>
      </c>
      <c r="D75" s="206" t="s">
        <v>454</v>
      </c>
      <c r="E75" s="136" t="s">
        <v>12</v>
      </c>
      <c r="F75" s="134" t="s">
        <v>474</v>
      </c>
      <c r="G75" s="137"/>
      <c r="H75" s="134" t="s">
        <v>474</v>
      </c>
      <c r="I75" s="195"/>
      <c r="J75" s="139" t="s">
        <v>193</v>
      </c>
      <c r="K75" s="113"/>
      <c r="L75" s="113"/>
      <c r="M75" s="113"/>
      <c r="N75" s="213"/>
      <c r="O75" s="209"/>
      <c r="P75" s="209"/>
      <c r="Q75" s="214"/>
      <c r="R75" s="140" t="s">
        <v>471</v>
      </c>
      <c r="S75" s="200"/>
      <c r="U75" s="201"/>
    </row>
    <row r="76" spans="1:21" ht="15.75" x14ac:dyDescent="0.25">
      <c r="A76" s="132" t="s">
        <v>475</v>
      </c>
      <c r="B76" s="205" t="s">
        <v>476</v>
      </c>
      <c r="C76" s="134" t="s">
        <v>477</v>
      </c>
      <c r="D76" s="206" t="s">
        <v>459</v>
      </c>
      <c r="E76" s="136" t="s">
        <v>12</v>
      </c>
      <c r="F76" s="134" t="s">
        <v>478</v>
      </c>
      <c r="G76" s="137"/>
      <c r="H76" s="134" t="s">
        <v>478</v>
      </c>
      <c r="I76" s="195"/>
      <c r="J76" s="139" t="s">
        <v>193</v>
      </c>
      <c r="K76" s="137"/>
      <c r="L76" s="137"/>
      <c r="M76" s="207"/>
      <c r="N76" s="211"/>
      <c r="O76" s="212"/>
      <c r="P76" s="212"/>
      <c r="Q76" s="212"/>
      <c r="R76" s="140" t="s">
        <v>475</v>
      </c>
      <c r="S76" s="200"/>
      <c r="U76" s="201"/>
    </row>
    <row r="77" spans="1:21" ht="15.75" x14ac:dyDescent="0.25">
      <c r="A77" s="132" t="s">
        <v>479</v>
      </c>
      <c r="B77" s="205" t="s">
        <v>480</v>
      </c>
      <c r="C77" s="141" t="s">
        <v>481</v>
      </c>
      <c r="D77" s="206" t="s">
        <v>464</v>
      </c>
      <c r="E77" s="136" t="s">
        <v>12</v>
      </c>
      <c r="F77" s="141" t="s">
        <v>482</v>
      </c>
      <c r="G77" s="137"/>
      <c r="H77" s="141" t="s">
        <v>482</v>
      </c>
      <c r="I77" s="195"/>
      <c r="J77" s="139" t="s">
        <v>193</v>
      </c>
      <c r="K77" s="137"/>
      <c r="L77" s="137"/>
      <c r="M77" s="207"/>
      <c r="N77" s="211"/>
      <c r="O77" s="212"/>
      <c r="P77" s="212"/>
      <c r="Q77" s="212"/>
      <c r="R77" s="140" t="s">
        <v>479</v>
      </c>
      <c r="S77" s="200"/>
      <c r="U77" s="201"/>
    </row>
    <row r="78" spans="1:21" ht="15.75" x14ac:dyDescent="0.25">
      <c r="A78" s="132" t="s">
        <v>483</v>
      </c>
      <c r="B78" s="205" t="s">
        <v>484</v>
      </c>
      <c r="C78" s="134" t="s">
        <v>485</v>
      </c>
      <c r="D78" s="206" t="s">
        <v>469</v>
      </c>
      <c r="E78" s="136" t="s">
        <v>12</v>
      </c>
      <c r="F78" s="134" t="s">
        <v>486</v>
      </c>
      <c r="G78" s="137"/>
      <c r="H78" s="134" t="s">
        <v>486</v>
      </c>
      <c r="I78" s="195"/>
      <c r="J78" s="139" t="s">
        <v>193</v>
      </c>
      <c r="K78" s="113"/>
      <c r="L78" s="113"/>
      <c r="M78" s="113"/>
      <c r="N78" s="208"/>
      <c r="O78" s="209"/>
      <c r="P78" s="209"/>
      <c r="Q78" s="214"/>
      <c r="R78" s="140" t="s">
        <v>483</v>
      </c>
      <c r="S78" s="200"/>
      <c r="U78" s="201"/>
    </row>
    <row r="79" spans="1:21" ht="15.75" x14ac:dyDescent="0.25">
      <c r="A79" s="132" t="s">
        <v>487</v>
      </c>
      <c r="B79" s="215" t="s">
        <v>488</v>
      </c>
      <c r="C79" s="134" t="s">
        <v>489</v>
      </c>
      <c r="D79" s="216" t="s">
        <v>490</v>
      </c>
      <c r="E79" s="136" t="s">
        <v>12</v>
      </c>
      <c r="F79" s="134" t="s">
        <v>489</v>
      </c>
      <c r="G79" s="137"/>
      <c r="H79" s="134" t="s">
        <v>489</v>
      </c>
      <c r="I79" s="195"/>
      <c r="J79" s="139" t="s">
        <v>193</v>
      </c>
      <c r="K79" s="113"/>
      <c r="L79" s="113"/>
      <c r="M79" s="113"/>
      <c r="N79" s="208"/>
      <c r="O79" s="209"/>
      <c r="P79" s="209"/>
      <c r="Q79" s="214"/>
      <c r="R79" s="140" t="s">
        <v>487</v>
      </c>
      <c r="S79" s="200"/>
      <c r="U79" s="201"/>
    </row>
    <row r="80" spans="1:21" ht="15.75" x14ac:dyDescent="0.25">
      <c r="A80" s="132" t="s">
        <v>491</v>
      </c>
      <c r="B80" s="215" t="s">
        <v>492</v>
      </c>
      <c r="C80" s="134" t="s">
        <v>493</v>
      </c>
      <c r="D80" s="216" t="s">
        <v>494</v>
      </c>
      <c r="E80" s="136" t="s">
        <v>12</v>
      </c>
      <c r="F80" s="134" t="s">
        <v>493</v>
      </c>
      <c r="G80" s="137"/>
      <c r="H80" s="134" t="s">
        <v>493</v>
      </c>
      <c r="I80" s="195"/>
      <c r="J80" s="139" t="s">
        <v>193</v>
      </c>
      <c r="K80" s="113"/>
      <c r="L80" s="113"/>
      <c r="M80" s="113"/>
      <c r="N80" s="208"/>
      <c r="O80" s="209"/>
      <c r="P80" s="209"/>
      <c r="Q80" s="214"/>
      <c r="R80" s="140" t="s">
        <v>491</v>
      </c>
      <c r="S80" s="200"/>
      <c r="U80" s="201"/>
    </row>
    <row r="81" spans="1:21" ht="15.75" x14ac:dyDescent="0.25">
      <c r="A81" s="132" t="s">
        <v>495</v>
      </c>
      <c r="B81" s="217" t="s">
        <v>496</v>
      </c>
      <c r="C81" s="134" t="s">
        <v>497</v>
      </c>
      <c r="D81" s="216" t="s">
        <v>498</v>
      </c>
      <c r="E81" s="218" t="s">
        <v>12</v>
      </c>
      <c r="F81" s="134" t="s">
        <v>497</v>
      </c>
      <c r="G81" s="137"/>
      <c r="H81" s="134" t="s">
        <v>497</v>
      </c>
      <c r="I81" s="195"/>
      <c r="J81" s="139" t="s">
        <v>193</v>
      </c>
      <c r="K81" s="113"/>
      <c r="L81" s="113"/>
      <c r="M81" s="113"/>
      <c r="N81" s="208"/>
      <c r="O81" s="209"/>
      <c r="P81" s="209"/>
      <c r="Q81" s="214"/>
      <c r="R81" s="140" t="s">
        <v>495</v>
      </c>
      <c r="S81" s="200"/>
      <c r="U81" s="201"/>
    </row>
    <row r="82" spans="1:21" ht="15.75" x14ac:dyDescent="0.25">
      <c r="A82" s="132" t="s">
        <v>499</v>
      </c>
      <c r="B82" s="217" t="s">
        <v>500</v>
      </c>
      <c r="C82" s="134" t="s">
        <v>501</v>
      </c>
      <c r="D82" s="216" t="s">
        <v>502</v>
      </c>
      <c r="E82" s="218" t="s">
        <v>12</v>
      </c>
      <c r="F82" s="134" t="s">
        <v>501</v>
      </c>
      <c r="G82" s="137"/>
      <c r="H82" s="134" t="s">
        <v>501</v>
      </c>
      <c r="I82" s="195"/>
      <c r="J82" s="139" t="s">
        <v>193</v>
      </c>
      <c r="K82" s="113"/>
      <c r="L82" s="113"/>
      <c r="M82" s="113"/>
      <c r="N82" s="208"/>
      <c r="O82" s="209"/>
      <c r="P82" s="209"/>
      <c r="Q82" s="214"/>
      <c r="R82" s="140" t="s">
        <v>499</v>
      </c>
      <c r="S82" s="200"/>
      <c r="U82" s="201"/>
    </row>
    <row r="83" spans="1:21" ht="15.75" x14ac:dyDescent="0.25">
      <c r="A83" s="132" t="s">
        <v>503</v>
      </c>
      <c r="B83" s="217" t="s">
        <v>504</v>
      </c>
      <c r="C83" s="134" t="s">
        <v>505</v>
      </c>
      <c r="D83" s="216" t="s">
        <v>506</v>
      </c>
      <c r="E83" s="218" t="s">
        <v>12</v>
      </c>
      <c r="F83" s="134" t="s">
        <v>505</v>
      </c>
      <c r="G83" s="137"/>
      <c r="H83" s="134" t="s">
        <v>505</v>
      </c>
      <c r="I83" s="195"/>
      <c r="J83" s="139" t="s">
        <v>193</v>
      </c>
      <c r="K83" s="113"/>
      <c r="L83" s="113"/>
      <c r="M83" s="113"/>
      <c r="N83" s="208"/>
      <c r="O83" s="209"/>
      <c r="P83" s="209"/>
      <c r="Q83" s="214"/>
      <c r="R83" s="140" t="s">
        <v>503</v>
      </c>
      <c r="S83" s="200"/>
      <c r="U83" s="201"/>
    </row>
    <row r="84" spans="1:21" ht="15.75" x14ac:dyDescent="0.25">
      <c r="A84" s="132" t="s">
        <v>507</v>
      </c>
      <c r="B84" s="217" t="s">
        <v>508</v>
      </c>
      <c r="C84" s="134" t="s">
        <v>509</v>
      </c>
      <c r="D84" s="216" t="s">
        <v>510</v>
      </c>
      <c r="E84" s="218" t="s">
        <v>12</v>
      </c>
      <c r="F84" s="134" t="s">
        <v>509</v>
      </c>
      <c r="G84" s="137"/>
      <c r="H84" s="134" t="s">
        <v>509</v>
      </c>
      <c r="I84" s="195"/>
      <c r="J84" s="139" t="s">
        <v>193</v>
      </c>
      <c r="K84" s="113"/>
      <c r="L84" s="113"/>
      <c r="M84" s="113"/>
      <c r="N84" s="208"/>
      <c r="O84" s="209"/>
      <c r="P84" s="209"/>
      <c r="Q84" s="214"/>
      <c r="R84" s="140" t="s">
        <v>507</v>
      </c>
      <c r="S84" s="200"/>
      <c r="U84" s="201"/>
    </row>
    <row r="85" spans="1:21" ht="15.75" x14ac:dyDescent="0.25">
      <c r="A85" s="132" t="s">
        <v>511</v>
      </c>
      <c r="B85" s="217" t="s">
        <v>512</v>
      </c>
      <c r="C85" s="134" t="s">
        <v>513</v>
      </c>
      <c r="D85" s="216" t="s">
        <v>514</v>
      </c>
      <c r="E85" s="218" t="s">
        <v>12</v>
      </c>
      <c r="F85" s="134" t="s">
        <v>513</v>
      </c>
      <c r="G85" s="137"/>
      <c r="H85" s="134" t="s">
        <v>513</v>
      </c>
      <c r="I85" s="195"/>
      <c r="J85" s="139" t="s">
        <v>193</v>
      </c>
      <c r="K85" s="113"/>
      <c r="L85" s="113"/>
      <c r="M85" s="113"/>
      <c r="N85" s="208"/>
      <c r="O85" s="209"/>
      <c r="P85" s="209"/>
      <c r="Q85" s="214"/>
      <c r="R85" s="140" t="s">
        <v>511</v>
      </c>
      <c r="S85" s="200"/>
      <c r="U85" s="201"/>
    </row>
    <row r="86" spans="1:21" ht="15.75" x14ac:dyDescent="0.25">
      <c r="A86" s="395" t="s">
        <v>906</v>
      </c>
      <c r="B86" s="396" t="s">
        <v>907</v>
      </c>
      <c r="C86" s="397" t="s">
        <v>908</v>
      </c>
      <c r="D86" s="398" t="s">
        <v>454</v>
      </c>
      <c r="E86" s="399" t="s">
        <v>12</v>
      </c>
      <c r="F86" s="397" t="s">
        <v>455</v>
      </c>
      <c r="G86" s="400"/>
      <c r="H86" s="397" t="s">
        <v>455</v>
      </c>
      <c r="I86" s="113"/>
      <c r="J86" s="401" t="s">
        <v>193</v>
      </c>
      <c r="K86" s="113"/>
      <c r="L86" s="113"/>
      <c r="M86" s="113"/>
      <c r="N86" s="209"/>
      <c r="O86" s="209"/>
      <c r="P86" s="209"/>
      <c r="Q86" s="210"/>
      <c r="R86" s="402" t="s">
        <v>906</v>
      </c>
      <c r="S86" s="200"/>
      <c r="U86" s="201"/>
    </row>
    <row r="87" spans="1:21" ht="15.75" x14ac:dyDescent="0.25">
      <c r="A87" s="395" t="s">
        <v>909</v>
      </c>
      <c r="B87" s="396" t="s">
        <v>910</v>
      </c>
      <c r="C87" s="397" t="s">
        <v>911</v>
      </c>
      <c r="D87" s="398" t="s">
        <v>459</v>
      </c>
      <c r="E87" s="399" t="s">
        <v>12</v>
      </c>
      <c r="F87" s="397" t="s">
        <v>460</v>
      </c>
      <c r="G87" s="400"/>
      <c r="H87" s="397" t="s">
        <v>460</v>
      </c>
      <c r="I87" s="113"/>
      <c r="J87" s="401" t="s">
        <v>193</v>
      </c>
      <c r="K87" s="113"/>
      <c r="L87" s="113"/>
      <c r="M87" s="113"/>
      <c r="N87" s="209"/>
      <c r="O87" s="209"/>
      <c r="P87" s="209"/>
      <c r="Q87" s="210"/>
      <c r="R87" s="402" t="s">
        <v>909</v>
      </c>
      <c r="S87" s="200"/>
      <c r="U87" s="201"/>
    </row>
    <row r="88" spans="1:21" ht="15.75" x14ac:dyDescent="0.25">
      <c r="A88" s="395" t="s">
        <v>912</v>
      </c>
      <c r="B88" s="396" t="s">
        <v>913</v>
      </c>
      <c r="C88" s="397" t="s">
        <v>914</v>
      </c>
      <c r="D88" s="398" t="s">
        <v>464</v>
      </c>
      <c r="E88" s="399" t="s">
        <v>12</v>
      </c>
      <c r="F88" s="397" t="s">
        <v>465</v>
      </c>
      <c r="G88" s="400"/>
      <c r="H88" s="397" t="s">
        <v>465</v>
      </c>
      <c r="I88" s="113"/>
      <c r="J88" s="401" t="s">
        <v>193</v>
      </c>
      <c r="K88" s="113"/>
      <c r="L88" s="113"/>
      <c r="M88" s="113"/>
      <c r="N88" s="209"/>
      <c r="O88" s="209"/>
      <c r="P88" s="209"/>
      <c r="Q88" s="210"/>
      <c r="R88" s="402" t="s">
        <v>912</v>
      </c>
      <c r="S88" s="200"/>
      <c r="U88" s="201"/>
    </row>
    <row r="89" spans="1:21" ht="15.75" x14ac:dyDescent="0.25">
      <c r="A89" s="395" t="s">
        <v>915</v>
      </c>
      <c r="B89" s="396" t="s">
        <v>916</v>
      </c>
      <c r="C89" s="397" t="s">
        <v>917</v>
      </c>
      <c r="D89" s="398" t="s">
        <v>469</v>
      </c>
      <c r="E89" s="399" t="s">
        <v>12</v>
      </c>
      <c r="F89" s="397" t="s">
        <v>470</v>
      </c>
      <c r="G89" s="400"/>
      <c r="H89" s="397" t="s">
        <v>470</v>
      </c>
      <c r="I89" s="113"/>
      <c r="J89" s="401" t="s">
        <v>193</v>
      </c>
      <c r="K89" s="113"/>
      <c r="L89" s="113"/>
      <c r="M89" s="113"/>
      <c r="N89" s="209"/>
      <c r="O89" s="209"/>
      <c r="P89" s="209"/>
      <c r="Q89" s="210"/>
      <c r="R89" s="402" t="s">
        <v>915</v>
      </c>
      <c r="S89" s="200"/>
      <c r="U89" s="201"/>
    </row>
    <row r="90" spans="1:21" s="233" customFormat="1" ht="15.75" x14ac:dyDescent="0.25">
      <c r="A90" s="219" t="s">
        <v>515</v>
      </c>
      <c r="B90" s="220" t="s">
        <v>516</v>
      </c>
      <c r="C90" s="221" t="s">
        <v>517</v>
      </c>
      <c r="D90" s="222" t="s">
        <v>454</v>
      </c>
      <c r="E90" s="223" t="s">
        <v>12</v>
      </c>
      <c r="F90" s="221" t="s">
        <v>455</v>
      </c>
      <c r="G90" s="224"/>
      <c r="H90" s="221" t="s">
        <v>455</v>
      </c>
      <c r="I90" s="225"/>
      <c r="J90" s="139" t="s">
        <v>193</v>
      </c>
      <c r="K90" s="226"/>
      <c r="L90" s="226"/>
      <c r="M90" s="227"/>
      <c r="N90" s="228"/>
      <c r="O90" s="229"/>
      <c r="P90" s="229"/>
      <c r="Q90" s="230"/>
      <c r="R90" s="231" t="s">
        <v>515</v>
      </c>
      <c r="S90" s="232"/>
      <c r="U90" s="234"/>
    </row>
    <row r="91" spans="1:21" s="233" customFormat="1" ht="15.75" x14ac:dyDescent="0.25">
      <c r="A91" s="219" t="s">
        <v>518</v>
      </c>
      <c r="B91" s="220" t="s">
        <v>519</v>
      </c>
      <c r="C91" s="221" t="s">
        <v>520</v>
      </c>
      <c r="D91" s="222" t="s">
        <v>459</v>
      </c>
      <c r="E91" s="223" t="s">
        <v>12</v>
      </c>
      <c r="F91" s="221" t="s">
        <v>460</v>
      </c>
      <c r="G91" s="226"/>
      <c r="H91" s="221" t="s">
        <v>460</v>
      </c>
      <c r="I91" s="225"/>
      <c r="J91" s="139" t="s">
        <v>193</v>
      </c>
      <c r="K91" s="226"/>
      <c r="L91" s="226"/>
      <c r="M91" s="227"/>
      <c r="N91" s="235"/>
      <c r="O91" s="236"/>
      <c r="P91" s="236"/>
      <c r="Q91" s="236"/>
      <c r="R91" s="231" t="s">
        <v>518</v>
      </c>
      <c r="S91" s="232"/>
      <c r="U91" s="234"/>
    </row>
    <row r="92" spans="1:21" s="233" customFormat="1" ht="15.75" x14ac:dyDescent="0.25">
      <c r="A92" s="219" t="s">
        <v>521</v>
      </c>
      <c r="B92" s="220" t="s">
        <v>522</v>
      </c>
      <c r="C92" s="237" t="s">
        <v>523</v>
      </c>
      <c r="D92" s="222" t="s">
        <v>464</v>
      </c>
      <c r="E92" s="223" t="s">
        <v>12</v>
      </c>
      <c r="F92" s="237" t="s">
        <v>465</v>
      </c>
      <c r="G92" s="226"/>
      <c r="H92" s="237" t="s">
        <v>465</v>
      </c>
      <c r="I92" s="225"/>
      <c r="J92" s="139" t="s">
        <v>193</v>
      </c>
      <c r="K92" s="226"/>
      <c r="L92" s="226"/>
      <c r="M92" s="227"/>
      <c r="N92" s="235"/>
      <c r="O92" s="236"/>
      <c r="P92" s="236"/>
      <c r="Q92" s="236"/>
      <c r="R92" s="231" t="s">
        <v>521</v>
      </c>
      <c r="S92" s="232"/>
      <c r="U92" s="234"/>
    </row>
    <row r="93" spans="1:21" s="233" customFormat="1" ht="15.75" x14ac:dyDescent="0.25">
      <c r="A93" s="219" t="s">
        <v>524</v>
      </c>
      <c r="B93" s="220" t="s">
        <v>525</v>
      </c>
      <c r="C93" s="221" t="s">
        <v>526</v>
      </c>
      <c r="D93" s="222" t="s">
        <v>469</v>
      </c>
      <c r="E93" s="223" t="s">
        <v>12</v>
      </c>
      <c r="F93" s="221" t="s">
        <v>470</v>
      </c>
      <c r="G93" s="226"/>
      <c r="H93" s="221" t="s">
        <v>470</v>
      </c>
      <c r="I93" s="225"/>
      <c r="J93" s="139" t="s">
        <v>193</v>
      </c>
      <c r="K93" s="226"/>
      <c r="L93" s="226"/>
      <c r="M93" s="227"/>
      <c r="N93" s="235"/>
      <c r="O93" s="236"/>
      <c r="P93" s="236"/>
      <c r="Q93" s="236"/>
      <c r="R93" s="231" t="s">
        <v>524</v>
      </c>
      <c r="S93" s="232"/>
      <c r="U93" s="234"/>
    </row>
    <row r="94" spans="1:21" s="233" customFormat="1" ht="15.75" x14ac:dyDescent="0.25">
      <c r="A94" s="219" t="s">
        <v>527</v>
      </c>
      <c r="B94" s="220" t="s">
        <v>528</v>
      </c>
      <c r="C94" s="221" t="s">
        <v>529</v>
      </c>
      <c r="D94" s="222" t="s">
        <v>454</v>
      </c>
      <c r="E94" s="223" t="s">
        <v>12</v>
      </c>
      <c r="F94" s="221" t="s">
        <v>474</v>
      </c>
      <c r="G94" s="226"/>
      <c r="H94" s="221" t="s">
        <v>474</v>
      </c>
      <c r="I94" s="225"/>
      <c r="J94" s="139" t="s">
        <v>193</v>
      </c>
      <c r="K94" s="224"/>
      <c r="L94" s="224"/>
      <c r="M94" s="224"/>
      <c r="N94" s="238"/>
      <c r="O94" s="229"/>
      <c r="P94" s="229"/>
      <c r="Q94" s="239"/>
      <c r="R94" s="231" t="s">
        <v>527</v>
      </c>
      <c r="S94" s="232"/>
      <c r="U94" s="234"/>
    </row>
    <row r="95" spans="1:21" s="233" customFormat="1" ht="15.75" x14ac:dyDescent="0.25">
      <c r="A95" s="219" t="s">
        <v>530</v>
      </c>
      <c r="B95" s="220" t="s">
        <v>531</v>
      </c>
      <c r="C95" s="221" t="s">
        <v>532</v>
      </c>
      <c r="D95" s="222" t="s">
        <v>459</v>
      </c>
      <c r="E95" s="223" t="s">
        <v>12</v>
      </c>
      <c r="F95" s="221" t="s">
        <v>478</v>
      </c>
      <c r="G95" s="226"/>
      <c r="H95" s="221" t="s">
        <v>478</v>
      </c>
      <c r="I95" s="225"/>
      <c r="J95" s="139" t="s">
        <v>193</v>
      </c>
      <c r="K95" s="226"/>
      <c r="L95" s="226"/>
      <c r="M95" s="227"/>
      <c r="N95" s="235"/>
      <c r="O95" s="236"/>
      <c r="P95" s="236"/>
      <c r="Q95" s="236"/>
      <c r="R95" s="231" t="s">
        <v>530</v>
      </c>
      <c r="S95" s="232"/>
      <c r="U95" s="234"/>
    </row>
    <row r="96" spans="1:21" s="233" customFormat="1" ht="15.75" x14ac:dyDescent="0.25">
      <c r="A96" s="219" t="s">
        <v>533</v>
      </c>
      <c r="B96" s="220" t="s">
        <v>534</v>
      </c>
      <c r="C96" s="237" t="s">
        <v>535</v>
      </c>
      <c r="D96" s="222" t="s">
        <v>464</v>
      </c>
      <c r="E96" s="223" t="s">
        <v>12</v>
      </c>
      <c r="F96" s="237" t="s">
        <v>482</v>
      </c>
      <c r="G96" s="226"/>
      <c r="H96" s="237" t="s">
        <v>482</v>
      </c>
      <c r="I96" s="225"/>
      <c r="J96" s="139" t="s">
        <v>193</v>
      </c>
      <c r="K96" s="226"/>
      <c r="L96" s="226"/>
      <c r="M96" s="227"/>
      <c r="N96" s="235"/>
      <c r="O96" s="236"/>
      <c r="P96" s="236"/>
      <c r="Q96" s="236"/>
      <c r="R96" s="231" t="s">
        <v>533</v>
      </c>
      <c r="S96" s="232"/>
      <c r="U96" s="234"/>
    </row>
    <row r="97" spans="1:21" s="233" customFormat="1" ht="15.75" x14ac:dyDescent="0.25">
      <c r="A97" s="219" t="s">
        <v>536</v>
      </c>
      <c r="B97" s="220" t="s">
        <v>537</v>
      </c>
      <c r="C97" s="221" t="s">
        <v>538</v>
      </c>
      <c r="D97" s="222" t="s">
        <v>469</v>
      </c>
      <c r="E97" s="223" t="s">
        <v>12</v>
      </c>
      <c r="F97" s="221" t="s">
        <v>486</v>
      </c>
      <c r="G97" s="226"/>
      <c r="H97" s="221" t="s">
        <v>486</v>
      </c>
      <c r="I97" s="225"/>
      <c r="J97" s="139" t="s">
        <v>193</v>
      </c>
      <c r="K97" s="224"/>
      <c r="L97" s="224"/>
      <c r="M97" s="224"/>
      <c r="N97" s="228"/>
      <c r="O97" s="229"/>
      <c r="P97" s="229"/>
      <c r="Q97" s="239"/>
      <c r="R97" s="231" t="s">
        <v>536</v>
      </c>
      <c r="S97" s="232"/>
      <c r="U97" s="234"/>
    </row>
    <row r="98" spans="1:21" s="233" customFormat="1" ht="15.75" x14ac:dyDescent="0.25">
      <c r="A98" s="219" t="s">
        <v>539</v>
      </c>
      <c r="B98" s="220" t="s">
        <v>540</v>
      </c>
      <c r="C98" s="221" t="s">
        <v>541</v>
      </c>
      <c r="D98" s="240" t="s">
        <v>490</v>
      </c>
      <c r="E98" s="223" t="s">
        <v>12</v>
      </c>
      <c r="F98" s="221" t="s">
        <v>489</v>
      </c>
      <c r="G98" s="226"/>
      <c r="H98" s="221" t="s">
        <v>489</v>
      </c>
      <c r="I98" s="225"/>
      <c r="J98" s="139" t="s">
        <v>193</v>
      </c>
      <c r="K98" s="224"/>
      <c r="L98" s="224"/>
      <c r="M98" s="224"/>
      <c r="N98" s="241"/>
      <c r="O98" s="242"/>
      <c r="P98" s="242"/>
      <c r="Q98" s="243"/>
      <c r="R98" s="231" t="s">
        <v>539</v>
      </c>
      <c r="S98" s="232"/>
      <c r="U98" s="234"/>
    </row>
    <row r="99" spans="1:21" s="233" customFormat="1" ht="15.75" x14ac:dyDescent="0.25">
      <c r="A99" s="219" t="s">
        <v>542</v>
      </c>
      <c r="B99" s="220" t="s">
        <v>543</v>
      </c>
      <c r="C99" s="221" t="s">
        <v>544</v>
      </c>
      <c r="D99" s="240" t="s">
        <v>494</v>
      </c>
      <c r="E99" s="223" t="s">
        <v>12</v>
      </c>
      <c r="F99" s="221" t="s">
        <v>493</v>
      </c>
      <c r="G99" s="226"/>
      <c r="H99" s="221" t="s">
        <v>493</v>
      </c>
      <c r="I99" s="225"/>
      <c r="J99" s="139" t="s">
        <v>193</v>
      </c>
      <c r="K99" s="224"/>
      <c r="L99" s="224"/>
      <c r="M99" s="224"/>
      <c r="N99" s="241"/>
      <c r="O99" s="242"/>
      <c r="P99" s="242"/>
      <c r="Q99" s="243"/>
      <c r="R99" s="231" t="s">
        <v>542</v>
      </c>
      <c r="S99" s="232"/>
      <c r="U99" s="234"/>
    </row>
    <row r="100" spans="1:21" ht="15.75" x14ac:dyDescent="0.25">
      <c r="A100" s="132" t="s">
        <v>545</v>
      </c>
      <c r="B100" s="244" t="s">
        <v>546</v>
      </c>
      <c r="C100" s="134" t="s">
        <v>547</v>
      </c>
      <c r="D100" s="216" t="s">
        <v>498</v>
      </c>
      <c r="E100" s="218" t="s">
        <v>12</v>
      </c>
      <c r="F100" s="134" t="s">
        <v>497</v>
      </c>
      <c r="G100" s="137"/>
      <c r="H100" s="134" t="s">
        <v>497</v>
      </c>
      <c r="I100" s="195"/>
      <c r="J100" s="139" t="s">
        <v>193</v>
      </c>
      <c r="K100" s="113"/>
      <c r="L100" s="113"/>
      <c r="M100" s="113"/>
      <c r="N100" s="245"/>
      <c r="O100" s="246"/>
      <c r="P100" s="246"/>
      <c r="Q100" s="247"/>
      <c r="R100" s="140" t="s">
        <v>545</v>
      </c>
      <c r="S100" s="200"/>
      <c r="U100" s="201"/>
    </row>
    <row r="101" spans="1:21" ht="15.75" x14ac:dyDescent="0.25">
      <c r="A101" s="132" t="s">
        <v>548</v>
      </c>
      <c r="B101" s="244" t="s">
        <v>549</v>
      </c>
      <c r="C101" s="134" t="s">
        <v>550</v>
      </c>
      <c r="D101" s="216" t="s">
        <v>502</v>
      </c>
      <c r="E101" s="218" t="s">
        <v>12</v>
      </c>
      <c r="F101" s="134" t="s">
        <v>501</v>
      </c>
      <c r="G101" s="137"/>
      <c r="H101" s="134" t="s">
        <v>501</v>
      </c>
      <c r="I101" s="195"/>
      <c r="J101" s="139" t="s">
        <v>193</v>
      </c>
      <c r="K101" s="113"/>
      <c r="L101" s="113"/>
      <c r="M101" s="113"/>
      <c r="N101" s="245"/>
      <c r="O101" s="246"/>
      <c r="P101" s="246"/>
      <c r="Q101" s="247"/>
      <c r="R101" s="140" t="s">
        <v>548</v>
      </c>
      <c r="S101" s="200"/>
      <c r="U101" s="201"/>
    </row>
    <row r="102" spans="1:21" ht="15.75" x14ac:dyDescent="0.25">
      <c r="A102" s="132" t="s">
        <v>551</v>
      </c>
      <c r="B102" s="244" t="s">
        <v>552</v>
      </c>
      <c r="C102" s="134" t="s">
        <v>553</v>
      </c>
      <c r="D102" s="216" t="s">
        <v>506</v>
      </c>
      <c r="E102" s="218" t="s">
        <v>12</v>
      </c>
      <c r="F102" s="134" t="s">
        <v>505</v>
      </c>
      <c r="G102" s="137"/>
      <c r="H102" s="134" t="s">
        <v>505</v>
      </c>
      <c r="I102" s="195"/>
      <c r="J102" s="139" t="s">
        <v>193</v>
      </c>
      <c r="K102" s="113"/>
      <c r="L102" s="113"/>
      <c r="M102" s="113"/>
      <c r="N102" s="245"/>
      <c r="O102" s="246"/>
      <c r="P102" s="246"/>
      <c r="Q102" s="247"/>
      <c r="R102" s="140" t="s">
        <v>551</v>
      </c>
      <c r="S102" s="200"/>
      <c r="U102" s="201"/>
    </row>
    <row r="103" spans="1:21" ht="15.75" x14ac:dyDescent="0.25">
      <c r="A103" s="132" t="s">
        <v>554</v>
      </c>
      <c r="B103" s="244" t="s">
        <v>555</v>
      </c>
      <c r="C103" s="134" t="s">
        <v>556</v>
      </c>
      <c r="D103" s="216" t="s">
        <v>510</v>
      </c>
      <c r="E103" s="218" t="s">
        <v>12</v>
      </c>
      <c r="F103" s="134" t="s">
        <v>509</v>
      </c>
      <c r="G103" s="137"/>
      <c r="H103" s="134" t="s">
        <v>509</v>
      </c>
      <c r="I103" s="195"/>
      <c r="J103" s="139" t="s">
        <v>193</v>
      </c>
      <c r="K103" s="113"/>
      <c r="L103" s="113"/>
      <c r="M103" s="113"/>
      <c r="N103" s="245"/>
      <c r="O103" s="246"/>
      <c r="P103" s="246"/>
      <c r="Q103" s="247"/>
      <c r="R103" s="140" t="s">
        <v>554</v>
      </c>
      <c r="S103" s="200"/>
      <c r="U103" s="201"/>
    </row>
    <row r="104" spans="1:21" ht="15.75" x14ac:dyDescent="0.25">
      <c r="A104" s="132" t="s">
        <v>557</v>
      </c>
      <c r="B104" s="244" t="s">
        <v>558</v>
      </c>
      <c r="C104" s="134" t="s">
        <v>559</v>
      </c>
      <c r="D104" s="216" t="s">
        <v>514</v>
      </c>
      <c r="E104" s="218" t="s">
        <v>12</v>
      </c>
      <c r="F104" s="134" t="s">
        <v>513</v>
      </c>
      <c r="G104" s="137"/>
      <c r="H104" s="134" t="s">
        <v>513</v>
      </c>
      <c r="I104" s="195"/>
      <c r="J104" s="139" t="s">
        <v>193</v>
      </c>
      <c r="K104" s="113"/>
      <c r="L104" s="113"/>
      <c r="M104" s="113"/>
      <c r="N104" s="245"/>
      <c r="O104" s="246"/>
      <c r="P104" s="246"/>
      <c r="Q104" s="247"/>
      <c r="R104" s="140" t="s">
        <v>557</v>
      </c>
      <c r="S104" s="200"/>
      <c r="U104" s="201"/>
    </row>
    <row r="105" spans="1:21" ht="15.75" x14ac:dyDescent="0.25">
      <c r="A105" s="111" t="s">
        <v>170</v>
      </c>
      <c r="B105" s="111" t="s">
        <v>170</v>
      </c>
      <c r="C105" s="134" t="s">
        <v>560</v>
      </c>
      <c r="D105" s="135" t="s">
        <v>561</v>
      </c>
      <c r="E105" s="136" t="s">
        <v>12</v>
      </c>
      <c r="F105" s="134" t="s">
        <v>562</v>
      </c>
      <c r="G105" s="137"/>
      <c r="H105" s="134" t="s">
        <v>562</v>
      </c>
      <c r="I105" s="138"/>
      <c r="J105" s="139" t="s">
        <v>193</v>
      </c>
      <c r="K105" s="137"/>
      <c r="L105" s="137"/>
      <c r="M105" s="111"/>
      <c r="N105" s="245"/>
      <c r="O105" s="246"/>
      <c r="P105" s="246"/>
      <c r="Q105" s="247"/>
      <c r="R105" s="115" t="s">
        <v>170</v>
      </c>
      <c r="S105" s="200"/>
      <c r="U105" s="201"/>
    </row>
    <row r="106" spans="1:21" ht="15.75" x14ac:dyDescent="0.25">
      <c r="A106" s="111" t="s">
        <v>172</v>
      </c>
      <c r="B106" s="111" t="s">
        <v>172</v>
      </c>
      <c r="C106" s="134" t="s">
        <v>563</v>
      </c>
      <c r="D106" s="135" t="s">
        <v>564</v>
      </c>
      <c r="E106" s="136" t="s">
        <v>12</v>
      </c>
      <c r="F106" s="134" t="s">
        <v>565</v>
      </c>
      <c r="G106" s="137"/>
      <c r="H106" s="134" t="s">
        <v>565</v>
      </c>
      <c r="I106" s="138"/>
      <c r="J106" s="139" t="s">
        <v>193</v>
      </c>
      <c r="K106" s="137"/>
      <c r="L106" s="137"/>
      <c r="M106" s="111"/>
      <c r="N106" s="245"/>
      <c r="O106" s="246"/>
      <c r="P106" s="246"/>
      <c r="Q106" s="247"/>
      <c r="R106" s="115" t="s">
        <v>172</v>
      </c>
      <c r="S106" s="200"/>
      <c r="U106" s="201"/>
    </row>
    <row r="107" spans="1:21" ht="15.75" x14ac:dyDescent="0.25">
      <c r="A107" s="111" t="s">
        <v>174</v>
      </c>
      <c r="B107" s="111" t="s">
        <v>174</v>
      </c>
      <c r="C107" s="141" t="s">
        <v>566</v>
      </c>
      <c r="D107" s="142" t="s">
        <v>567</v>
      </c>
      <c r="E107" s="136" t="s">
        <v>12</v>
      </c>
      <c r="F107" s="141" t="s">
        <v>568</v>
      </c>
      <c r="G107" s="137"/>
      <c r="H107" s="141" t="s">
        <v>568</v>
      </c>
      <c r="I107" s="146"/>
      <c r="J107" s="139" t="s">
        <v>193</v>
      </c>
      <c r="K107" s="113"/>
      <c r="L107" s="113"/>
      <c r="M107" s="113"/>
      <c r="N107" s="248"/>
      <c r="O107" s="137"/>
      <c r="P107" s="137"/>
      <c r="Q107" s="156"/>
      <c r="R107" s="115" t="s">
        <v>174</v>
      </c>
      <c r="S107" s="200"/>
      <c r="U107" s="201"/>
    </row>
    <row r="108" spans="1:21" ht="15.75" x14ac:dyDescent="0.25">
      <c r="A108" s="111" t="s">
        <v>176</v>
      </c>
      <c r="B108" s="111" t="s">
        <v>176</v>
      </c>
      <c r="C108" s="134" t="s">
        <v>569</v>
      </c>
      <c r="D108" s="135" t="s">
        <v>570</v>
      </c>
      <c r="E108" s="136" t="s">
        <v>12</v>
      </c>
      <c r="F108" s="134" t="s">
        <v>571</v>
      </c>
      <c r="G108" s="137"/>
      <c r="H108" s="134" t="s">
        <v>571</v>
      </c>
      <c r="I108" s="112"/>
      <c r="J108" s="139" t="s">
        <v>193</v>
      </c>
      <c r="K108" s="113"/>
      <c r="L108" s="113"/>
      <c r="M108" s="113"/>
      <c r="N108" s="249"/>
      <c r="O108" s="137"/>
      <c r="P108" s="137"/>
      <c r="Q108" s="250"/>
      <c r="R108" s="115" t="s">
        <v>176</v>
      </c>
      <c r="S108" s="200"/>
      <c r="U108" s="201"/>
    </row>
    <row r="109" spans="1:21" ht="15.75" x14ac:dyDescent="0.25">
      <c r="A109" s="111" t="s">
        <v>178</v>
      </c>
      <c r="B109" s="111" t="s">
        <v>178</v>
      </c>
      <c r="C109" s="134" t="s">
        <v>572</v>
      </c>
      <c r="D109" s="135" t="s">
        <v>573</v>
      </c>
      <c r="E109" s="136" t="s">
        <v>12</v>
      </c>
      <c r="F109" s="134" t="s">
        <v>574</v>
      </c>
      <c r="G109" s="137"/>
      <c r="H109" s="134" t="s">
        <v>574</v>
      </c>
      <c r="I109" s="112"/>
      <c r="J109" s="139" t="s">
        <v>193</v>
      </c>
      <c r="K109" s="113"/>
      <c r="L109" s="113"/>
      <c r="M109" s="113"/>
      <c r="N109" s="248"/>
      <c r="O109" s="137"/>
      <c r="P109" s="137"/>
      <c r="Q109" s="250"/>
      <c r="R109" s="115" t="s">
        <v>178</v>
      </c>
      <c r="S109" s="200"/>
      <c r="U109" s="201"/>
    </row>
    <row r="110" spans="1:21" ht="15.75" x14ac:dyDescent="0.25">
      <c r="A110" s="111" t="s">
        <v>180</v>
      </c>
      <c r="B110" s="111" t="s">
        <v>180</v>
      </c>
      <c r="C110" s="134" t="s">
        <v>575</v>
      </c>
      <c r="D110" s="135" t="s">
        <v>576</v>
      </c>
      <c r="E110" s="136" t="s">
        <v>12</v>
      </c>
      <c r="F110" s="134" t="s">
        <v>577</v>
      </c>
      <c r="G110" s="137"/>
      <c r="H110" s="134" t="s">
        <v>577</v>
      </c>
      <c r="I110" s="112"/>
      <c r="J110" s="139" t="s">
        <v>193</v>
      </c>
      <c r="K110" s="137"/>
      <c r="L110" s="137"/>
      <c r="M110" s="111"/>
      <c r="N110" s="245"/>
      <c r="O110" s="246"/>
      <c r="P110" s="246"/>
      <c r="Q110" s="247"/>
      <c r="R110" s="115" t="s">
        <v>180</v>
      </c>
      <c r="S110" s="200"/>
      <c r="U110" s="201"/>
    </row>
    <row r="111" spans="1:21" ht="15.75" x14ac:dyDescent="0.25">
      <c r="A111" s="111" t="s">
        <v>182</v>
      </c>
      <c r="B111" s="111" t="s">
        <v>182</v>
      </c>
      <c r="C111" s="134" t="s">
        <v>578</v>
      </c>
      <c r="D111" s="135" t="s">
        <v>579</v>
      </c>
      <c r="E111" s="136" t="s">
        <v>12</v>
      </c>
      <c r="F111" s="134" t="s">
        <v>580</v>
      </c>
      <c r="G111" s="137"/>
      <c r="H111" s="134" t="s">
        <v>580</v>
      </c>
      <c r="I111" s="138"/>
      <c r="J111" s="139" t="s">
        <v>193</v>
      </c>
      <c r="K111" s="137"/>
      <c r="L111" s="137"/>
      <c r="M111" s="111"/>
      <c r="N111" s="245"/>
      <c r="O111" s="246"/>
      <c r="P111" s="246"/>
      <c r="Q111" s="247"/>
      <c r="R111" s="115" t="s">
        <v>182</v>
      </c>
      <c r="S111" s="200"/>
      <c r="U111" s="201"/>
    </row>
    <row r="112" spans="1:21" ht="15.75" x14ac:dyDescent="0.25">
      <c r="A112" s="111" t="s">
        <v>184</v>
      </c>
      <c r="B112" s="111" t="s">
        <v>184</v>
      </c>
      <c r="C112" s="134" t="s">
        <v>581</v>
      </c>
      <c r="D112" s="135" t="s">
        <v>582</v>
      </c>
      <c r="E112" s="136" t="s">
        <v>12</v>
      </c>
      <c r="F112" s="134" t="s">
        <v>583</v>
      </c>
      <c r="G112" s="137"/>
      <c r="H112" s="134" t="s">
        <v>583</v>
      </c>
      <c r="I112" s="138"/>
      <c r="J112" s="139" t="s">
        <v>193</v>
      </c>
      <c r="K112" s="137"/>
      <c r="L112" s="137"/>
      <c r="M112" s="111"/>
      <c r="N112" s="245"/>
      <c r="O112" s="246"/>
      <c r="P112" s="246"/>
      <c r="Q112" s="247"/>
      <c r="R112" s="115" t="s">
        <v>184</v>
      </c>
      <c r="S112" s="200"/>
      <c r="U112" s="201"/>
    </row>
    <row r="113" spans="1:21" ht="15.75" x14ac:dyDescent="0.25">
      <c r="A113" s="111" t="s">
        <v>186</v>
      </c>
      <c r="B113" s="111" t="s">
        <v>186</v>
      </c>
      <c r="C113" s="134" t="s">
        <v>584</v>
      </c>
      <c r="D113" s="135" t="s">
        <v>585</v>
      </c>
      <c r="E113" s="136" t="s">
        <v>12</v>
      </c>
      <c r="F113" s="134" t="s">
        <v>586</v>
      </c>
      <c r="G113" s="137"/>
      <c r="H113" s="134" t="s">
        <v>586</v>
      </c>
      <c r="I113" s="138"/>
      <c r="J113" s="139" t="s">
        <v>193</v>
      </c>
      <c r="K113" s="137"/>
      <c r="L113" s="137"/>
      <c r="M113" s="111"/>
      <c r="N113" s="245"/>
      <c r="O113" s="246"/>
      <c r="P113" s="246"/>
      <c r="Q113" s="247"/>
      <c r="R113" s="115" t="s">
        <v>186</v>
      </c>
      <c r="S113" s="200"/>
      <c r="U113" s="201"/>
    </row>
    <row r="114" spans="1:21" ht="15.75" x14ac:dyDescent="0.25">
      <c r="A114" s="111" t="s">
        <v>188</v>
      </c>
      <c r="B114" s="111" t="s">
        <v>188</v>
      </c>
      <c r="C114" s="134" t="s">
        <v>587</v>
      </c>
      <c r="D114" s="135" t="s">
        <v>588</v>
      </c>
      <c r="E114" s="136" t="s">
        <v>12</v>
      </c>
      <c r="F114" s="134" t="s">
        <v>589</v>
      </c>
      <c r="G114" s="137"/>
      <c r="H114" s="134" t="s">
        <v>589</v>
      </c>
      <c r="I114" s="160"/>
      <c r="J114" s="372" t="s">
        <v>193</v>
      </c>
      <c r="K114" s="159"/>
      <c r="L114" s="159"/>
      <c r="M114" s="302"/>
      <c r="N114" s="245"/>
      <c r="O114" s="246"/>
      <c r="P114" s="246"/>
      <c r="Q114" s="247"/>
      <c r="R114" s="373" t="s">
        <v>188</v>
      </c>
      <c r="S114" s="200"/>
      <c r="U114" s="201"/>
    </row>
    <row r="115" spans="1:21" ht="15.75" x14ac:dyDescent="0.25">
      <c r="A115" s="434" t="s">
        <v>590</v>
      </c>
      <c r="B115" s="435" t="s">
        <v>1375</v>
      </c>
      <c r="C115" s="436" t="s">
        <v>591</v>
      </c>
      <c r="D115" s="437" t="s">
        <v>592</v>
      </c>
      <c r="E115" s="438" t="s">
        <v>12</v>
      </c>
      <c r="F115" s="439" t="s">
        <v>593</v>
      </c>
      <c r="G115" s="440"/>
      <c r="H115" s="441" t="s">
        <v>593</v>
      </c>
      <c r="I115" s="445"/>
      <c r="J115" s="446" t="s">
        <v>193</v>
      </c>
      <c r="K115" s="447"/>
      <c r="L115" s="447"/>
      <c r="M115" s="448"/>
      <c r="N115" s="448"/>
      <c r="O115" s="448"/>
      <c r="P115" s="448"/>
      <c r="Q115" s="448"/>
      <c r="R115" s="434" t="s">
        <v>590</v>
      </c>
      <c r="S115" s="200"/>
      <c r="U115" s="201"/>
    </row>
    <row r="116" spans="1:21" ht="15.75" x14ac:dyDescent="0.25">
      <c r="A116" s="434" t="s">
        <v>594</v>
      </c>
      <c r="B116" s="442" t="s">
        <v>1033</v>
      </c>
      <c r="C116" s="436" t="s">
        <v>595</v>
      </c>
      <c r="D116" s="437" t="s">
        <v>244</v>
      </c>
      <c r="E116" s="438" t="s">
        <v>12</v>
      </c>
      <c r="F116" s="439" t="s">
        <v>596</v>
      </c>
      <c r="G116" s="440"/>
      <c r="H116" s="441" t="s">
        <v>596</v>
      </c>
      <c r="I116" s="445"/>
      <c r="J116" s="446" t="s">
        <v>193</v>
      </c>
      <c r="K116" s="447"/>
      <c r="L116" s="447"/>
      <c r="M116" s="448"/>
      <c r="N116" s="448"/>
      <c r="O116" s="448"/>
      <c r="P116" s="448"/>
      <c r="Q116" s="448"/>
      <c r="R116" s="434" t="s">
        <v>594</v>
      </c>
      <c r="S116" s="200"/>
      <c r="U116" s="201"/>
    </row>
    <row r="117" spans="1:21" ht="15.75" x14ac:dyDescent="0.25">
      <c r="A117" s="434" t="s">
        <v>597</v>
      </c>
      <c r="B117" s="442" t="s">
        <v>1034</v>
      </c>
      <c r="C117" s="436" t="s">
        <v>598</v>
      </c>
      <c r="D117" s="437" t="s">
        <v>254</v>
      </c>
      <c r="E117" s="438" t="s">
        <v>12</v>
      </c>
      <c r="F117" s="439" t="s">
        <v>599</v>
      </c>
      <c r="G117" s="440"/>
      <c r="H117" s="441" t="s">
        <v>599</v>
      </c>
      <c r="I117" s="445"/>
      <c r="J117" s="446" t="s">
        <v>193</v>
      </c>
      <c r="K117" s="447"/>
      <c r="L117" s="447"/>
      <c r="M117" s="448"/>
      <c r="N117" s="448"/>
      <c r="O117" s="448"/>
      <c r="P117" s="448"/>
      <c r="Q117" s="448"/>
      <c r="R117" s="434" t="s">
        <v>597</v>
      </c>
      <c r="S117" s="200"/>
      <c r="U117" s="201"/>
    </row>
    <row r="118" spans="1:21" ht="15.75" x14ac:dyDescent="0.2">
      <c r="A118" s="434" t="s">
        <v>1165</v>
      </c>
      <c r="B118" s="614" t="s">
        <v>1329</v>
      </c>
      <c r="C118" s="444" t="s">
        <v>1098</v>
      </c>
      <c r="D118" s="579" t="s">
        <v>1140</v>
      </c>
      <c r="E118" s="438" t="s">
        <v>12</v>
      </c>
      <c r="F118" s="439" t="s">
        <v>1098</v>
      </c>
      <c r="G118" s="440"/>
      <c r="H118" s="441" t="s">
        <v>1098</v>
      </c>
      <c r="I118" s="445"/>
      <c r="J118" s="446" t="s">
        <v>193</v>
      </c>
      <c r="K118" s="447"/>
      <c r="L118" s="447"/>
      <c r="M118" s="448"/>
      <c r="N118" s="448"/>
      <c r="O118" s="448"/>
      <c r="P118" s="448"/>
      <c r="Q118" s="448"/>
      <c r="R118" s="434" t="s">
        <v>1165</v>
      </c>
      <c r="S118" s="200"/>
      <c r="U118" s="201"/>
    </row>
    <row r="119" spans="1:21" ht="15.75" x14ac:dyDescent="0.2">
      <c r="A119" s="434" t="s">
        <v>1166</v>
      </c>
      <c r="B119" s="614" t="s">
        <v>1330</v>
      </c>
      <c r="C119" s="444" t="s">
        <v>1099</v>
      </c>
      <c r="D119" s="579" t="s">
        <v>1141</v>
      </c>
      <c r="E119" s="438" t="s">
        <v>12</v>
      </c>
      <c r="F119" s="439" t="s">
        <v>1099</v>
      </c>
      <c r="G119" s="440"/>
      <c r="H119" s="441" t="s">
        <v>1099</v>
      </c>
      <c r="I119" s="445"/>
      <c r="J119" s="446" t="s">
        <v>193</v>
      </c>
      <c r="K119" s="447"/>
      <c r="L119" s="447"/>
      <c r="M119" s="448"/>
      <c r="N119" s="448"/>
      <c r="O119" s="448"/>
      <c r="P119" s="448"/>
      <c r="Q119" s="448"/>
      <c r="R119" s="434" t="s">
        <v>1166</v>
      </c>
      <c r="S119" s="200"/>
      <c r="U119" s="201"/>
    </row>
    <row r="120" spans="1:21" ht="15.75" x14ac:dyDescent="0.2">
      <c r="A120" s="434" t="s">
        <v>1167</v>
      </c>
      <c r="B120" s="614" t="s">
        <v>1331</v>
      </c>
      <c r="C120" s="444" t="s">
        <v>1100</v>
      </c>
      <c r="D120" s="579" t="s">
        <v>1142</v>
      </c>
      <c r="E120" s="438" t="s">
        <v>12</v>
      </c>
      <c r="F120" s="439" t="s">
        <v>1100</v>
      </c>
      <c r="G120" s="440"/>
      <c r="H120" s="441" t="s">
        <v>1100</v>
      </c>
      <c r="I120" s="445"/>
      <c r="J120" s="446" t="s">
        <v>193</v>
      </c>
      <c r="K120" s="447"/>
      <c r="L120" s="447"/>
      <c r="M120" s="448"/>
      <c r="N120" s="448"/>
      <c r="O120" s="448"/>
      <c r="P120" s="448"/>
      <c r="Q120" s="448"/>
      <c r="R120" s="434" t="s">
        <v>1167</v>
      </c>
      <c r="S120" s="200"/>
      <c r="U120" s="201"/>
    </row>
    <row r="121" spans="1:21" ht="15.75" x14ac:dyDescent="0.2">
      <c r="A121" s="434" t="s">
        <v>1168</v>
      </c>
      <c r="B121" s="614" t="s">
        <v>1332</v>
      </c>
      <c r="C121" s="444" t="s">
        <v>1101</v>
      </c>
      <c r="D121" s="579" t="s">
        <v>1143</v>
      </c>
      <c r="E121" s="438" t="s">
        <v>12</v>
      </c>
      <c r="F121" s="439" t="s">
        <v>1101</v>
      </c>
      <c r="G121" s="440"/>
      <c r="H121" s="441" t="s">
        <v>1101</v>
      </c>
      <c r="I121" s="445"/>
      <c r="J121" s="446" t="s">
        <v>193</v>
      </c>
      <c r="K121" s="447"/>
      <c r="L121" s="447"/>
      <c r="M121" s="448"/>
      <c r="N121" s="448"/>
      <c r="O121" s="448"/>
      <c r="P121" s="448"/>
      <c r="Q121" s="448"/>
      <c r="R121" s="434" t="s">
        <v>1168</v>
      </c>
      <c r="S121" s="200"/>
      <c r="U121" s="201"/>
    </row>
    <row r="122" spans="1:21" ht="15.75" x14ac:dyDescent="0.2">
      <c r="A122" s="434" t="s">
        <v>1169</v>
      </c>
      <c r="B122" s="614" t="s">
        <v>1333</v>
      </c>
      <c r="C122" s="444" t="s">
        <v>1102</v>
      </c>
      <c r="D122" s="579" t="s">
        <v>1144</v>
      </c>
      <c r="E122" s="438" t="s">
        <v>12</v>
      </c>
      <c r="F122" s="439" t="s">
        <v>1102</v>
      </c>
      <c r="G122" s="440"/>
      <c r="H122" s="441" t="s">
        <v>1102</v>
      </c>
      <c r="I122" s="445"/>
      <c r="J122" s="446" t="s">
        <v>193</v>
      </c>
      <c r="K122" s="447"/>
      <c r="L122" s="447"/>
      <c r="M122" s="448"/>
      <c r="N122" s="448"/>
      <c r="O122" s="448"/>
      <c r="P122" s="448"/>
      <c r="Q122" s="448"/>
      <c r="R122" s="434" t="s">
        <v>1169</v>
      </c>
      <c r="S122" s="200"/>
      <c r="U122" s="201"/>
    </row>
    <row r="123" spans="1:21" ht="15.75" x14ac:dyDescent="0.2">
      <c r="A123" s="434" t="s">
        <v>1170</v>
      </c>
      <c r="B123" s="614" t="s">
        <v>1334</v>
      </c>
      <c r="C123" s="444" t="s">
        <v>1103</v>
      </c>
      <c r="D123" s="579" t="s">
        <v>1145</v>
      </c>
      <c r="E123" s="438" t="s">
        <v>12</v>
      </c>
      <c r="F123" s="439" t="s">
        <v>1103</v>
      </c>
      <c r="G123" s="440"/>
      <c r="H123" s="441" t="s">
        <v>1103</v>
      </c>
      <c r="I123" s="445"/>
      <c r="J123" s="446" t="s">
        <v>193</v>
      </c>
      <c r="K123" s="447"/>
      <c r="L123" s="447"/>
      <c r="M123" s="448"/>
      <c r="N123" s="448"/>
      <c r="O123" s="448"/>
      <c r="P123" s="448"/>
      <c r="Q123" s="448"/>
      <c r="R123" s="434" t="s">
        <v>1170</v>
      </c>
      <c r="S123" s="200"/>
      <c r="U123" s="201"/>
    </row>
    <row r="124" spans="1:21" ht="15.75" x14ac:dyDescent="0.2">
      <c r="A124" s="434" t="s">
        <v>1171</v>
      </c>
      <c r="B124" s="614" t="s">
        <v>1335</v>
      </c>
      <c r="C124" s="444" t="s">
        <v>1104</v>
      </c>
      <c r="D124" s="579" t="s">
        <v>1137</v>
      </c>
      <c r="E124" s="438" t="s">
        <v>12</v>
      </c>
      <c r="F124" s="439" t="s">
        <v>1104</v>
      </c>
      <c r="G124" s="440"/>
      <c r="H124" s="441" t="s">
        <v>1104</v>
      </c>
      <c r="I124" s="445"/>
      <c r="J124" s="446" t="s">
        <v>193</v>
      </c>
      <c r="K124" s="447"/>
      <c r="L124" s="447"/>
      <c r="M124" s="448"/>
      <c r="N124" s="448"/>
      <c r="O124" s="448"/>
      <c r="P124" s="448"/>
      <c r="Q124" s="448"/>
      <c r="R124" s="434" t="s">
        <v>1171</v>
      </c>
      <c r="S124" s="200"/>
      <c r="U124" s="201"/>
    </row>
    <row r="125" spans="1:21" ht="15.75" x14ac:dyDescent="0.2">
      <c r="A125" s="434" t="s">
        <v>1172</v>
      </c>
      <c r="B125" s="614" t="s">
        <v>1336</v>
      </c>
      <c r="C125" s="444" t="s">
        <v>1105</v>
      </c>
      <c r="D125" s="579" t="s">
        <v>1146</v>
      </c>
      <c r="E125" s="438" t="s">
        <v>12</v>
      </c>
      <c r="F125" s="439" t="s">
        <v>1105</v>
      </c>
      <c r="G125" s="440"/>
      <c r="H125" s="441" t="s">
        <v>1105</v>
      </c>
      <c r="I125" s="445"/>
      <c r="J125" s="446" t="s">
        <v>193</v>
      </c>
      <c r="K125" s="447"/>
      <c r="L125" s="447"/>
      <c r="M125" s="448"/>
      <c r="N125" s="448"/>
      <c r="O125" s="448"/>
      <c r="P125" s="448"/>
      <c r="Q125" s="448"/>
      <c r="R125" s="434" t="s">
        <v>1172</v>
      </c>
      <c r="S125" s="200"/>
      <c r="U125" s="201"/>
    </row>
    <row r="126" spans="1:21" ht="15.75" x14ac:dyDescent="0.2">
      <c r="A126" s="434" t="s">
        <v>1173</v>
      </c>
      <c r="B126" s="614" t="s">
        <v>1337</v>
      </c>
      <c r="C126" s="444" t="s">
        <v>1106</v>
      </c>
      <c r="D126" s="579" t="s">
        <v>1147</v>
      </c>
      <c r="E126" s="438" t="s">
        <v>12</v>
      </c>
      <c r="F126" s="439" t="s">
        <v>1106</v>
      </c>
      <c r="G126" s="440"/>
      <c r="H126" s="441" t="s">
        <v>1106</v>
      </c>
      <c r="I126" s="445"/>
      <c r="J126" s="446" t="s">
        <v>193</v>
      </c>
      <c r="K126" s="447"/>
      <c r="L126" s="447"/>
      <c r="M126" s="448"/>
      <c r="N126" s="448"/>
      <c r="O126" s="448"/>
      <c r="P126" s="448"/>
      <c r="Q126" s="448"/>
      <c r="R126" s="434" t="s">
        <v>1173</v>
      </c>
      <c r="S126" s="200"/>
      <c r="U126" s="201"/>
    </row>
    <row r="127" spans="1:21" ht="15.75" x14ac:dyDescent="0.2">
      <c r="A127" s="434" t="s">
        <v>1174</v>
      </c>
      <c r="B127" s="614" t="s">
        <v>1338</v>
      </c>
      <c r="C127" s="444" t="s">
        <v>1107</v>
      </c>
      <c r="D127" s="579" t="s">
        <v>1148</v>
      </c>
      <c r="E127" s="438" t="s">
        <v>12</v>
      </c>
      <c r="F127" s="439" t="s">
        <v>1107</v>
      </c>
      <c r="G127" s="440"/>
      <c r="H127" s="441" t="s">
        <v>1107</v>
      </c>
      <c r="I127" s="445"/>
      <c r="J127" s="446" t="s">
        <v>193</v>
      </c>
      <c r="K127" s="447"/>
      <c r="L127" s="447"/>
      <c r="M127" s="448"/>
      <c r="N127" s="448"/>
      <c r="O127" s="448"/>
      <c r="P127" s="448"/>
      <c r="Q127" s="448"/>
      <c r="R127" s="434" t="s">
        <v>1174</v>
      </c>
      <c r="S127" s="200"/>
      <c r="U127" s="201"/>
    </row>
    <row r="128" spans="1:21" ht="15.75" x14ac:dyDescent="0.2">
      <c r="A128" s="434" t="s">
        <v>1175</v>
      </c>
      <c r="B128" s="614" t="s">
        <v>1339</v>
      </c>
      <c r="C128" s="444" t="s">
        <v>1108</v>
      </c>
      <c r="D128" s="579" t="s">
        <v>1149</v>
      </c>
      <c r="E128" s="438" t="s">
        <v>12</v>
      </c>
      <c r="F128" s="439" t="s">
        <v>1108</v>
      </c>
      <c r="G128" s="440"/>
      <c r="H128" s="441" t="s">
        <v>1108</v>
      </c>
      <c r="I128" s="445"/>
      <c r="J128" s="446" t="s">
        <v>193</v>
      </c>
      <c r="K128" s="447"/>
      <c r="L128" s="447"/>
      <c r="M128" s="448"/>
      <c r="N128" s="448"/>
      <c r="O128" s="448"/>
      <c r="P128" s="448"/>
      <c r="Q128" s="448"/>
      <c r="R128" s="434" t="s">
        <v>1175</v>
      </c>
      <c r="S128" s="200"/>
      <c r="U128" s="201"/>
    </row>
    <row r="129" spans="1:21" ht="15.75" x14ac:dyDescent="0.2">
      <c r="A129" s="434" t="s">
        <v>1176</v>
      </c>
      <c r="B129" s="614" t="s">
        <v>1340</v>
      </c>
      <c r="C129" s="444" t="s">
        <v>1109</v>
      </c>
      <c r="D129" s="579" t="s">
        <v>1150</v>
      </c>
      <c r="E129" s="438" t="s">
        <v>12</v>
      </c>
      <c r="F129" s="439" t="s">
        <v>1109</v>
      </c>
      <c r="G129" s="440"/>
      <c r="H129" s="441" t="s">
        <v>1109</v>
      </c>
      <c r="I129" s="445"/>
      <c r="J129" s="446" t="s">
        <v>193</v>
      </c>
      <c r="K129" s="447"/>
      <c r="L129" s="447"/>
      <c r="M129" s="448"/>
      <c r="N129" s="448"/>
      <c r="O129" s="448"/>
      <c r="P129" s="448"/>
      <c r="Q129" s="448"/>
      <c r="R129" s="434" t="s">
        <v>1176</v>
      </c>
      <c r="S129" s="200"/>
      <c r="U129" s="201"/>
    </row>
    <row r="130" spans="1:21" ht="15.75" x14ac:dyDescent="0.2">
      <c r="A130" s="434" t="s">
        <v>1177</v>
      </c>
      <c r="B130" s="614" t="s">
        <v>1341</v>
      </c>
      <c r="C130" s="444" t="s">
        <v>1110</v>
      </c>
      <c r="D130" s="579" t="s">
        <v>1151</v>
      </c>
      <c r="E130" s="438" t="s">
        <v>12</v>
      </c>
      <c r="F130" s="439" t="s">
        <v>1110</v>
      </c>
      <c r="G130" s="440"/>
      <c r="H130" s="441" t="s">
        <v>1110</v>
      </c>
      <c r="I130" s="445"/>
      <c r="J130" s="446" t="s">
        <v>193</v>
      </c>
      <c r="K130" s="447"/>
      <c r="L130" s="447"/>
      <c r="M130" s="448"/>
      <c r="N130" s="448"/>
      <c r="O130" s="448"/>
      <c r="P130" s="448"/>
      <c r="Q130" s="448"/>
      <c r="R130" s="434" t="s">
        <v>1177</v>
      </c>
      <c r="S130" s="200"/>
      <c r="U130" s="201"/>
    </row>
    <row r="131" spans="1:21" ht="15.75" x14ac:dyDescent="0.2">
      <c r="A131" s="434" t="s">
        <v>1178</v>
      </c>
      <c r="B131" s="614" t="s">
        <v>1342</v>
      </c>
      <c r="C131" s="444" t="s">
        <v>1111</v>
      </c>
      <c r="D131" s="579" t="s">
        <v>1152</v>
      </c>
      <c r="E131" s="438" t="s">
        <v>12</v>
      </c>
      <c r="F131" s="439" t="s">
        <v>1111</v>
      </c>
      <c r="G131" s="440"/>
      <c r="H131" s="441" t="s">
        <v>1111</v>
      </c>
      <c r="I131" s="445"/>
      <c r="J131" s="446" t="s">
        <v>193</v>
      </c>
      <c r="K131" s="447"/>
      <c r="L131" s="447"/>
      <c r="M131" s="448"/>
      <c r="N131" s="448"/>
      <c r="O131" s="448"/>
      <c r="P131" s="448"/>
      <c r="Q131" s="448"/>
      <c r="R131" s="434" t="s">
        <v>1178</v>
      </c>
      <c r="S131" s="200"/>
      <c r="U131" s="201"/>
    </row>
    <row r="132" spans="1:21" ht="15.75" x14ac:dyDescent="0.2">
      <c r="A132" s="434" t="s">
        <v>1179</v>
      </c>
      <c r="B132" s="614" t="s">
        <v>1343</v>
      </c>
      <c r="C132" s="444" t="s">
        <v>1112</v>
      </c>
      <c r="D132" s="579" t="s">
        <v>1139</v>
      </c>
      <c r="E132" s="438" t="s">
        <v>12</v>
      </c>
      <c r="F132" s="439" t="s">
        <v>1112</v>
      </c>
      <c r="G132" s="440"/>
      <c r="H132" s="441" t="s">
        <v>1112</v>
      </c>
      <c r="I132" s="445"/>
      <c r="J132" s="446" t="s">
        <v>193</v>
      </c>
      <c r="K132" s="447"/>
      <c r="L132" s="447"/>
      <c r="M132" s="448"/>
      <c r="N132" s="448"/>
      <c r="O132" s="448"/>
      <c r="P132" s="448"/>
      <c r="Q132" s="448"/>
      <c r="R132" s="434" t="s">
        <v>1179</v>
      </c>
      <c r="S132" s="200"/>
      <c r="U132" s="201"/>
    </row>
    <row r="133" spans="1:21" ht="15.75" x14ac:dyDescent="0.2">
      <c r="A133" s="434" t="s">
        <v>1180</v>
      </c>
      <c r="B133" s="614" t="s">
        <v>1344</v>
      </c>
      <c r="C133" s="444" t="s">
        <v>1113</v>
      </c>
      <c r="D133" s="579" t="s">
        <v>1153</v>
      </c>
      <c r="E133" s="438" t="s">
        <v>12</v>
      </c>
      <c r="F133" s="439" t="s">
        <v>1113</v>
      </c>
      <c r="G133" s="440"/>
      <c r="H133" s="441" t="s">
        <v>1113</v>
      </c>
      <c r="I133" s="445"/>
      <c r="J133" s="446" t="s">
        <v>193</v>
      </c>
      <c r="K133" s="447"/>
      <c r="L133" s="447"/>
      <c r="M133" s="448"/>
      <c r="N133" s="448"/>
      <c r="O133" s="448"/>
      <c r="P133" s="448"/>
      <c r="Q133" s="448"/>
      <c r="R133" s="434" t="s">
        <v>1180</v>
      </c>
      <c r="S133" s="200"/>
      <c r="U133" s="201"/>
    </row>
    <row r="134" spans="1:21" ht="15.75" x14ac:dyDescent="0.2">
      <c r="A134" s="434" t="s">
        <v>1181</v>
      </c>
      <c r="B134" s="614" t="s">
        <v>1345</v>
      </c>
      <c r="C134" s="444" t="s">
        <v>1114</v>
      </c>
      <c r="D134" s="579" t="s">
        <v>1154</v>
      </c>
      <c r="E134" s="438" t="s">
        <v>12</v>
      </c>
      <c r="F134" s="439" t="s">
        <v>1114</v>
      </c>
      <c r="G134" s="440"/>
      <c r="H134" s="441" t="s">
        <v>1114</v>
      </c>
      <c r="I134" s="445"/>
      <c r="J134" s="446" t="s">
        <v>193</v>
      </c>
      <c r="K134" s="447"/>
      <c r="L134" s="447"/>
      <c r="M134" s="448"/>
      <c r="N134" s="448"/>
      <c r="O134" s="448"/>
      <c r="P134" s="448"/>
      <c r="Q134" s="448"/>
      <c r="R134" s="434" t="s">
        <v>1181</v>
      </c>
      <c r="S134" s="200"/>
      <c r="U134" s="201"/>
    </row>
    <row r="135" spans="1:21" ht="15.75" x14ac:dyDescent="0.2">
      <c r="A135" s="434" t="s">
        <v>1182</v>
      </c>
      <c r="B135" s="614" t="s">
        <v>1346</v>
      </c>
      <c r="C135" s="444" t="s">
        <v>1115</v>
      </c>
      <c r="D135" s="579" t="s">
        <v>1155</v>
      </c>
      <c r="E135" s="438" t="s">
        <v>12</v>
      </c>
      <c r="F135" s="439" t="s">
        <v>1115</v>
      </c>
      <c r="G135" s="440"/>
      <c r="H135" s="441" t="s">
        <v>1115</v>
      </c>
      <c r="I135" s="445"/>
      <c r="J135" s="446" t="s">
        <v>193</v>
      </c>
      <c r="K135" s="447"/>
      <c r="L135" s="447"/>
      <c r="M135" s="448"/>
      <c r="N135" s="448"/>
      <c r="O135" s="448"/>
      <c r="P135" s="448"/>
      <c r="Q135" s="448"/>
      <c r="R135" s="434" t="s">
        <v>1182</v>
      </c>
      <c r="S135" s="200"/>
      <c r="U135" s="201"/>
    </row>
    <row r="136" spans="1:21" ht="15.75" x14ac:dyDescent="0.2">
      <c r="A136" s="434" t="s">
        <v>1183</v>
      </c>
      <c r="B136" s="614" t="s">
        <v>1347</v>
      </c>
      <c r="C136" s="444" t="s">
        <v>1116</v>
      </c>
      <c r="D136" s="579" t="s">
        <v>1156</v>
      </c>
      <c r="E136" s="438" t="s">
        <v>12</v>
      </c>
      <c r="F136" s="439" t="s">
        <v>1116</v>
      </c>
      <c r="G136" s="440"/>
      <c r="H136" s="441" t="s">
        <v>1116</v>
      </c>
      <c r="I136" s="445"/>
      <c r="J136" s="446" t="s">
        <v>193</v>
      </c>
      <c r="K136" s="447"/>
      <c r="L136" s="447"/>
      <c r="M136" s="448"/>
      <c r="N136" s="448"/>
      <c r="O136" s="448"/>
      <c r="P136" s="448"/>
      <c r="Q136" s="448"/>
      <c r="R136" s="434" t="s">
        <v>1183</v>
      </c>
      <c r="S136" s="200"/>
      <c r="U136" s="201"/>
    </row>
    <row r="137" spans="1:21" ht="15.75" x14ac:dyDescent="0.2">
      <c r="A137" s="434" t="s">
        <v>1184</v>
      </c>
      <c r="B137" s="614" t="s">
        <v>1348</v>
      </c>
      <c r="C137" s="444" t="s">
        <v>1117</v>
      </c>
      <c r="D137" s="579" t="s">
        <v>1157</v>
      </c>
      <c r="E137" s="438" t="s">
        <v>12</v>
      </c>
      <c r="F137" s="439" t="s">
        <v>1117</v>
      </c>
      <c r="G137" s="440"/>
      <c r="H137" s="441" t="s">
        <v>1117</v>
      </c>
      <c r="I137" s="445"/>
      <c r="J137" s="446" t="s">
        <v>193</v>
      </c>
      <c r="K137" s="447"/>
      <c r="L137" s="447"/>
      <c r="M137" s="448"/>
      <c r="N137" s="448"/>
      <c r="O137" s="448"/>
      <c r="P137" s="448"/>
      <c r="Q137" s="448"/>
      <c r="R137" s="434" t="s">
        <v>1184</v>
      </c>
      <c r="S137" s="200"/>
      <c r="U137" s="201"/>
    </row>
    <row r="138" spans="1:21" ht="15.75" x14ac:dyDescent="0.2">
      <c r="A138" s="434" t="s">
        <v>1185</v>
      </c>
      <c r="B138" s="614" t="s">
        <v>1349</v>
      </c>
      <c r="C138" s="444" t="s">
        <v>1118</v>
      </c>
      <c r="D138" s="579" t="s">
        <v>1158</v>
      </c>
      <c r="E138" s="438" t="s">
        <v>12</v>
      </c>
      <c r="F138" s="439" t="s">
        <v>1118</v>
      </c>
      <c r="G138" s="440"/>
      <c r="H138" s="441" t="s">
        <v>1118</v>
      </c>
      <c r="I138" s="445"/>
      <c r="J138" s="446" t="s">
        <v>193</v>
      </c>
      <c r="K138" s="447"/>
      <c r="L138" s="447"/>
      <c r="M138" s="448"/>
      <c r="N138" s="448"/>
      <c r="O138" s="448"/>
      <c r="P138" s="448"/>
      <c r="Q138" s="448"/>
      <c r="R138" s="434" t="s">
        <v>1185</v>
      </c>
      <c r="S138" s="200"/>
      <c r="U138" s="201"/>
    </row>
    <row r="139" spans="1:21" ht="15.75" x14ac:dyDescent="0.2">
      <c r="A139" s="434" t="s">
        <v>1186</v>
      </c>
      <c r="B139" s="614" t="s">
        <v>1350</v>
      </c>
      <c r="C139" s="444" t="s">
        <v>1119</v>
      </c>
      <c r="D139" s="579" t="s">
        <v>1159</v>
      </c>
      <c r="E139" s="438" t="s">
        <v>12</v>
      </c>
      <c r="F139" s="439" t="s">
        <v>1119</v>
      </c>
      <c r="G139" s="440"/>
      <c r="H139" s="441" t="s">
        <v>1119</v>
      </c>
      <c r="I139" s="445"/>
      <c r="J139" s="446" t="s">
        <v>193</v>
      </c>
      <c r="K139" s="447"/>
      <c r="L139" s="447"/>
      <c r="M139" s="448"/>
      <c r="N139" s="448"/>
      <c r="O139" s="448"/>
      <c r="P139" s="448"/>
      <c r="Q139" s="448"/>
      <c r="R139" s="434" t="s">
        <v>1186</v>
      </c>
      <c r="S139" s="200"/>
      <c r="U139" s="201"/>
    </row>
    <row r="140" spans="1:21" ht="15.75" x14ac:dyDescent="0.2">
      <c r="A140" s="434" t="s">
        <v>1187</v>
      </c>
      <c r="B140" s="614" t="s">
        <v>1351</v>
      </c>
      <c r="C140" s="444" t="s">
        <v>1120</v>
      </c>
      <c r="D140" s="579" t="s">
        <v>1160</v>
      </c>
      <c r="E140" s="438" t="s">
        <v>12</v>
      </c>
      <c r="F140" s="439" t="s">
        <v>1120</v>
      </c>
      <c r="G140" s="440"/>
      <c r="H140" s="441" t="s">
        <v>1120</v>
      </c>
      <c r="I140" s="445"/>
      <c r="J140" s="446" t="s">
        <v>193</v>
      </c>
      <c r="K140" s="447"/>
      <c r="L140" s="447"/>
      <c r="M140" s="448"/>
      <c r="N140" s="448"/>
      <c r="O140" s="448"/>
      <c r="P140" s="448"/>
      <c r="Q140" s="448"/>
      <c r="R140" s="434" t="s">
        <v>1187</v>
      </c>
      <c r="S140" s="200"/>
      <c r="U140" s="201"/>
    </row>
    <row r="141" spans="1:21" ht="15.75" x14ac:dyDescent="0.2">
      <c r="A141" s="434" t="s">
        <v>1188</v>
      </c>
      <c r="B141" s="614" t="s">
        <v>1352</v>
      </c>
      <c r="C141" s="444" t="s">
        <v>1121</v>
      </c>
      <c r="D141" s="579" t="s">
        <v>1161</v>
      </c>
      <c r="E141" s="438" t="s">
        <v>12</v>
      </c>
      <c r="F141" s="439" t="s">
        <v>1121</v>
      </c>
      <c r="G141" s="440"/>
      <c r="H141" s="441" t="s">
        <v>1121</v>
      </c>
      <c r="I141" s="445"/>
      <c r="J141" s="446" t="s">
        <v>193</v>
      </c>
      <c r="K141" s="447"/>
      <c r="L141" s="447"/>
      <c r="M141" s="448"/>
      <c r="N141" s="448"/>
      <c r="O141" s="448"/>
      <c r="P141" s="448"/>
      <c r="Q141" s="448"/>
      <c r="R141" s="434" t="s">
        <v>1188</v>
      </c>
      <c r="S141" s="200"/>
      <c r="U141" s="201"/>
    </row>
    <row r="142" spans="1:21" ht="15.75" x14ac:dyDescent="0.2">
      <c r="A142" s="434" t="s">
        <v>1189</v>
      </c>
      <c r="B142" s="614" t="s">
        <v>1353</v>
      </c>
      <c r="C142" s="444" t="s">
        <v>1122</v>
      </c>
      <c r="D142" s="579" t="s">
        <v>1148</v>
      </c>
      <c r="E142" s="438" t="s">
        <v>12</v>
      </c>
      <c r="F142" s="439" t="s">
        <v>1122</v>
      </c>
      <c r="G142" s="440"/>
      <c r="H142" s="441" t="s">
        <v>1122</v>
      </c>
      <c r="I142" s="445"/>
      <c r="J142" s="446" t="s">
        <v>193</v>
      </c>
      <c r="K142" s="447"/>
      <c r="L142" s="447"/>
      <c r="M142" s="448"/>
      <c r="N142" s="448"/>
      <c r="O142" s="448"/>
      <c r="P142" s="448"/>
      <c r="Q142" s="448"/>
      <c r="R142" s="434" t="s">
        <v>1189</v>
      </c>
      <c r="S142" s="200"/>
      <c r="U142" s="201"/>
    </row>
    <row r="143" spans="1:21" ht="15.75" x14ac:dyDescent="0.2">
      <c r="A143" s="434" t="s">
        <v>1190</v>
      </c>
      <c r="B143" s="614" t="s">
        <v>1354</v>
      </c>
      <c r="C143" s="444" t="s">
        <v>1123</v>
      </c>
      <c r="D143" s="579" t="s">
        <v>1149</v>
      </c>
      <c r="E143" s="438" t="s">
        <v>12</v>
      </c>
      <c r="F143" s="439" t="s">
        <v>1123</v>
      </c>
      <c r="G143" s="440"/>
      <c r="H143" s="441" t="s">
        <v>1123</v>
      </c>
      <c r="I143" s="445"/>
      <c r="J143" s="446" t="s">
        <v>193</v>
      </c>
      <c r="K143" s="447"/>
      <c r="L143" s="447"/>
      <c r="M143" s="448"/>
      <c r="N143" s="448"/>
      <c r="O143" s="448"/>
      <c r="P143" s="448"/>
      <c r="Q143" s="448"/>
      <c r="R143" s="434" t="s">
        <v>1190</v>
      </c>
      <c r="S143" s="200"/>
      <c r="U143" s="201"/>
    </row>
    <row r="144" spans="1:21" ht="15.75" x14ac:dyDescent="0.2">
      <c r="A144" s="434" t="s">
        <v>1191</v>
      </c>
      <c r="B144" s="614" t="s">
        <v>1355</v>
      </c>
      <c r="C144" s="444" t="s">
        <v>1124</v>
      </c>
      <c r="D144" s="579" t="s">
        <v>1150</v>
      </c>
      <c r="E144" s="438" t="s">
        <v>12</v>
      </c>
      <c r="F144" s="439" t="s">
        <v>1124</v>
      </c>
      <c r="G144" s="440"/>
      <c r="H144" s="441" t="s">
        <v>1124</v>
      </c>
      <c r="I144" s="445"/>
      <c r="J144" s="446" t="s">
        <v>193</v>
      </c>
      <c r="K144" s="447"/>
      <c r="L144" s="447"/>
      <c r="M144" s="448"/>
      <c r="N144" s="448"/>
      <c r="O144" s="448"/>
      <c r="P144" s="448"/>
      <c r="Q144" s="448"/>
      <c r="R144" s="434" t="s">
        <v>1191</v>
      </c>
      <c r="S144" s="200"/>
      <c r="U144" s="201"/>
    </row>
    <row r="145" spans="1:21" ht="15.75" x14ac:dyDescent="0.2">
      <c r="A145" s="434" t="s">
        <v>1192</v>
      </c>
      <c r="B145" s="614" t="s">
        <v>1356</v>
      </c>
      <c r="C145" s="444" t="s">
        <v>1125</v>
      </c>
      <c r="D145" s="579" t="s">
        <v>1151</v>
      </c>
      <c r="E145" s="438" t="s">
        <v>12</v>
      </c>
      <c r="F145" s="439" t="s">
        <v>1125</v>
      </c>
      <c r="G145" s="440"/>
      <c r="H145" s="441" t="s">
        <v>1125</v>
      </c>
      <c r="I145" s="445"/>
      <c r="J145" s="446" t="s">
        <v>193</v>
      </c>
      <c r="K145" s="447"/>
      <c r="L145" s="447"/>
      <c r="M145" s="448"/>
      <c r="N145" s="448"/>
      <c r="O145" s="448"/>
      <c r="P145" s="448"/>
      <c r="Q145" s="448"/>
      <c r="R145" s="434" t="s">
        <v>1192</v>
      </c>
      <c r="S145" s="200"/>
      <c r="U145" s="201"/>
    </row>
    <row r="146" spans="1:21" ht="15.75" x14ac:dyDescent="0.2">
      <c r="A146" s="434" t="s">
        <v>1193</v>
      </c>
      <c r="B146" s="614" t="s">
        <v>1357</v>
      </c>
      <c r="C146" s="444" t="s">
        <v>1126</v>
      </c>
      <c r="D146" s="579" t="s">
        <v>1138</v>
      </c>
      <c r="E146" s="438" t="s">
        <v>12</v>
      </c>
      <c r="F146" s="439" t="s">
        <v>1126</v>
      </c>
      <c r="G146" s="440"/>
      <c r="H146" s="441" t="s">
        <v>1126</v>
      </c>
      <c r="I146" s="445"/>
      <c r="J146" s="446" t="s">
        <v>193</v>
      </c>
      <c r="K146" s="447"/>
      <c r="L146" s="447"/>
      <c r="M146" s="448"/>
      <c r="N146" s="448"/>
      <c r="O146" s="448"/>
      <c r="P146" s="448"/>
      <c r="Q146" s="448"/>
      <c r="R146" s="434" t="s">
        <v>1193</v>
      </c>
      <c r="S146" s="200"/>
      <c r="U146" s="201"/>
    </row>
    <row r="147" spans="1:21" ht="15.75" x14ac:dyDescent="0.2">
      <c r="A147" s="434" t="s">
        <v>1194</v>
      </c>
      <c r="B147" s="614" t="s">
        <v>1358</v>
      </c>
      <c r="C147" s="444" t="s">
        <v>1127</v>
      </c>
      <c r="D147" s="579" t="s">
        <v>1162</v>
      </c>
      <c r="E147" s="438" t="s">
        <v>12</v>
      </c>
      <c r="F147" s="439" t="s">
        <v>1127</v>
      </c>
      <c r="G147" s="440"/>
      <c r="H147" s="441" t="s">
        <v>1127</v>
      </c>
      <c r="I147" s="445"/>
      <c r="J147" s="446" t="s">
        <v>193</v>
      </c>
      <c r="K147" s="447"/>
      <c r="L147" s="447"/>
      <c r="M147" s="448"/>
      <c r="N147" s="448"/>
      <c r="O147" s="448"/>
      <c r="P147" s="448"/>
      <c r="Q147" s="448"/>
      <c r="R147" s="434" t="s">
        <v>1194</v>
      </c>
      <c r="S147" s="200"/>
      <c r="U147" s="201"/>
    </row>
    <row r="148" spans="1:21" ht="15.75" x14ac:dyDescent="0.2">
      <c r="A148" s="434" t="s">
        <v>1195</v>
      </c>
      <c r="B148" s="614" t="s">
        <v>1359</v>
      </c>
      <c r="C148" s="444" t="s">
        <v>1128</v>
      </c>
      <c r="D148" s="579" t="s">
        <v>1153</v>
      </c>
      <c r="E148" s="438" t="s">
        <v>12</v>
      </c>
      <c r="F148" s="439" t="s">
        <v>1128</v>
      </c>
      <c r="G148" s="440"/>
      <c r="H148" s="441" t="s">
        <v>1128</v>
      </c>
      <c r="I148" s="445"/>
      <c r="J148" s="446" t="s">
        <v>193</v>
      </c>
      <c r="K148" s="447"/>
      <c r="L148" s="447"/>
      <c r="M148" s="448"/>
      <c r="N148" s="448"/>
      <c r="O148" s="448"/>
      <c r="P148" s="448"/>
      <c r="Q148" s="448"/>
      <c r="R148" s="434" t="s">
        <v>1195</v>
      </c>
      <c r="S148" s="200"/>
      <c r="U148" s="201"/>
    </row>
    <row r="149" spans="1:21" ht="15.75" x14ac:dyDescent="0.2">
      <c r="A149" s="434" t="s">
        <v>1196</v>
      </c>
      <c r="B149" s="614" t="s">
        <v>1360</v>
      </c>
      <c r="C149" s="444" t="s">
        <v>1129</v>
      </c>
      <c r="D149" s="579" t="s">
        <v>1154</v>
      </c>
      <c r="E149" s="438" t="s">
        <v>12</v>
      </c>
      <c r="F149" s="439" t="s">
        <v>1129</v>
      </c>
      <c r="G149" s="440"/>
      <c r="H149" s="441" t="s">
        <v>1129</v>
      </c>
      <c r="I149" s="445"/>
      <c r="J149" s="446" t="s">
        <v>193</v>
      </c>
      <c r="K149" s="447"/>
      <c r="L149" s="447"/>
      <c r="M149" s="448"/>
      <c r="N149" s="448"/>
      <c r="O149" s="448"/>
      <c r="P149" s="448"/>
      <c r="Q149" s="448"/>
      <c r="R149" s="434" t="s">
        <v>1196</v>
      </c>
      <c r="S149" s="200"/>
      <c r="U149" s="201"/>
    </row>
    <row r="150" spans="1:21" ht="15.75" x14ac:dyDescent="0.2">
      <c r="A150" s="434" t="s">
        <v>1197</v>
      </c>
      <c r="B150" s="614" t="s">
        <v>1361</v>
      </c>
      <c r="C150" s="444" t="s">
        <v>1130</v>
      </c>
      <c r="D150" s="579" t="s">
        <v>1155</v>
      </c>
      <c r="E150" s="438" t="s">
        <v>12</v>
      </c>
      <c r="F150" s="439" t="s">
        <v>1130</v>
      </c>
      <c r="G150" s="440"/>
      <c r="H150" s="441" t="s">
        <v>1130</v>
      </c>
      <c r="I150" s="445"/>
      <c r="J150" s="446" t="s">
        <v>193</v>
      </c>
      <c r="K150" s="447"/>
      <c r="L150" s="447"/>
      <c r="M150" s="448"/>
      <c r="N150" s="448"/>
      <c r="O150" s="448"/>
      <c r="P150" s="448"/>
      <c r="Q150" s="448"/>
      <c r="R150" s="434" t="s">
        <v>1197</v>
      </c>
      <c r="S150" s="200"/>
      <c r="U150" s="201"/>
    </row>
    <row r="151" spans="1:21" ht="15.75" x14ac:dyDescent="0.2">
      <c r="A151" s="434" t="s">
        <v>1198</v>
      </c>
      <c r="B151" s="614" t="s">
        <v>1362</v>
      </c>
      <c r="C151" s="444" t="s">
        <v>1131</v>
      </c>
      <c r="D151" s="579" t="s">
        <v>1156</v>
      </c>
      <c r="E151" s="438" t="s">
        <v>12</v>
      </c>
      <c r="F151" s="439" t="s">
        <v>1131</v>
      </c>
      <c r="G151" s="440"/>
      <c r="H151" s="441" t="s">
        <v>1131</v>
      </c>
      <c r="I151" s="445"/>
      <c r="J151" s="446" t="s">
        <v>193</v>
      </c>
      <c r="K151" s="447"/>
      <c r="L151" s="447"/>
      <c r="M151" s="448"/>
      <c r="N151" s="448"/>
      <c r="O151" s="448"/>
      <c r="P151" s="448"/>
      <c r="Q151" s="448"/>
      <c r="R151" s="434" t="s">
        <v>1198</v>
      </c>
      <c r="S151" s="200"/>
      <c r="U151" s="201"/>
    </row>
    <row r="152" spans="1:21" ht="15.75" x14ac:dyDescent="0.2">
      <c r="A152" s="434" t="s">
        <v>1199</v>
      </c>
      <c r="B152" s="614" t="s">
        <v>1363</v>
      </c>
      <c r="C152" s="444" t="s">
        <v>1132</v>
      </c>
      <c r="D152" s="579" t="s">
        <v>1157</v>
      </c>
      <c r="E152" s="438" t="s">
        <v>12</v>
      </c>
      <c r="F152" s="439" t="s">
        <v>1132</v>
      </c>
      <c r="G152" s="440"/>
      <c r="H152" s="441" t="s">
        <v>1132</v>
      </c>
      <c r="I152" s="445"/>
      <c r="J152" s="446" t="s">
        <v>193</v>
      </c>
      <c r="K152" s="447"/>
      <c r="L152" s="447"/>
      <c r="M152" s="448"/>
      <c r="N152" s="448"/>
      <c r="O152" s="448"/>
      <c r="P152" s="448"/>
      <c r="Q152" s="448"/>
      <c r="R152" s="434" t="s">
        <v>1199</v>
      </c>
      <c r="S152" s="200"/>
      <c r="U152" s="201"/>
    </row>
    <row r="153" spans="1:21" ht="15.75" x14ac:dyDescent="0.2">
      <c r="A153" s="434" t="s">
        <v>1200</v>
      </c>
      <c r="B153" s="614" t="s">
        <v>1364</v>
      </c>
      <c r="C153" s="444" t="s">
        <v>1133</v>
      </c>
      <c r="D153" s="579" t="s">
        <v>1158</v>
      </c>
      <c r="E153" s="438" t="s">
        <v>12</v>
      </c>
      <c r="F153" s="439" t="s">
        <v>1133</v>
      </c>
      <c r="G153" s="440"/>
      <c r="H153" s="441" t="s">
        <v>1133</v>
      </c>
      <c r="I153" s="445"/>
      <c r="J153" s="446" t="s">
        <v>193</v>
      </c>
      <c r="K153" s="447"/>
      <c r="L153" s="447"/>
      <c r="M153" s="448"/>
      <c r="N153" s="448"/>
      <c r="O153" s="448"/>
      <c r="P153" s="448"/>
      <c r="Q153" s="448"/>
      <c r="R153" s="434" t="s">
        <v>1200</v>
      </c>
      <c r="S153" s="200"/>
      <c r="U153" s="201"/>
    </row>
    <row r="154" spans="1:21" ht="15.75" x14ac:dyDescent="0.2">
      <c r="A154" s="434" t="s">
        <v>1201</v>
      </c>
      <c r="B154" s="614" t="s">
        <v>1365</v>
      </c>
      <c r="C154" s="444" t="s">
        <v>1134</v>
      </c>
      <c r="D154" s="579" t="s">
        <v>1159</v>
      </c>
      <c r="E154" s="438" t="s">
        <v>12</v>
      </c>
      <c r="F154" s="439" t="s">
        <v>1134</v>
      </c>
      <c r="G154" s="440"/>
      <c r="H154" s="441" t="s">
        <v>1134</v>
      </c>
      <c r="I154" s="445"/>
      <c r="J154" s="446" t="s">
        <v>193</v>
      </c>
      <c r="K154" s="447"/>
      <c r="L154" s="447"/>
      <c r="M154" s="448"/>
      <c r="N154" s="448"/>
      <c r="O154" s="448"/>
      <c r="P154" s="448"/>
      <c r="Q154" s="448"/>
      <c r="R154" s="434" t="s">
        <v>1201</v>
      </c>
      <c r="S154" s="200"/>
      <c r="U154" s="201"/>
    </row>
    <row r="155" spans="1:21" ht="15.75" x14ac:dyDescent="0.2">
      <c r="A155" s="434" t="s">
        <v>1202</v>
      </c>
      <c r="B155" s="614" t="s">
        <v>1366</v>
      </c>
      <c r="C155" s="444" t="s">
        <v>1135</v>
      </c>
      <c r="D155" s="579" t="s">
        <v>1160</v>
      </c>
      <c r="E155" s="438" t="s">
        <v>12</v>
      </c>
      <c r="F155" s="439" t="s">
        <v>1135</v>
      </c>
      <c r="G155" s="440"/>
      <c r="H155" s="441" t="s">
        <v>1135</v>
      </c>
      <c r="I155" s="445"/>
      <c r="J155" s="446" t="s">
        <v>193</v>
      </c>
      <c r="K155" s="447"/>
      <c r="L155" s="447"/>
      <c r="M155" s="448"/>
      <c r="N155" s="448"/>
      <c r="O155" s="448"/>
      <c r="P155" s="448"/>
      <c r="Q155" s="448"/>
      <c r="R155" s="434" t="s">
        <v>1202</v>
      </c>
      <c r="S155" s="200"/>
      <c r="U155" s="201"/>
    </row>
    <row r="156" spans="1:21" ht="15.75" x14ac:dyDescent="0.2">
      <c r="A156" s="434" t="s">
        <v>1203</v>
      </c>
      <c r="B156" s="614" t="s">
        <v>1367</v>
      </c>
      <c r="C156" s="444" t="s">
        <v>1136</v>
      </c>
      <c r="D156" s="579" t="s">
        <v>1161</v>
      </c>
      <c r="E156" s="438" t="s">
        <v>12</v>
      </c>
      <c r="F156" s="439" t="s">
        <v>1136</v>
      </c>
      <c r="G156" s="440"/>
      <c r="H156" s="441" t="s">
        <v>1136</v>
      </c>
      <c r="I156" s="445"/>
      <c r="J156" s="446" t="s">
        <v>193</v>
      </c>
      <c r="K156" s="447"/>
      <c r="L156" s="447"/>
      <c r="M156" s="448"/>
      <c r="N156" s="448"/>
      <c r="O156" s="448"/>
      <c r="P156" s="448"/>
      <c r="Q156" s="448"/>
      <c r="R156" s="434" t="s">
        <v>1203</v>
      </c>
      <c r="S156" s="200"/>
      <c r="U156" s="201"/>
    </row>
    <row r="157" spans="1:21" ht="15.75" x14ac:dyDescent="0.2">
      <c r="A157" s="434"/>
      <c r="B157" s="443"/>
      <c r="E157" s="438"/>
      <c r="F157" s="439"/>
      <c r="G157" s="440"/>
      <c r="H157" s="441"/>
      <c r="I157" s="445"/>
      <c r="J157" s="446"/>
      <c r="K157" s="447"/>
      <c r="L157" s="447"/>
      <c r="M157" s="448"/>
      <c r="N157" s="448"/>
      <c r="O157" s="448"/>
      <c r="P157" s="448"/>
      <c r="Q157" s="448"/>
      <c r="R157" s="434"/>
      <c r="S157" s="200"/>
      <c r="U157" s="201"/>
    </row>
    <row r="158" spans="1:21" ht="15.75" x14ac:dyDescent="0.2">
      <c r="A158" s="434"/>
      <c r="B158" s="443"/>
      <c r="E158" s="438"/>
      <c r="F158" s="439"/>
      <c r="G158" s="440"/>
      <c r="H158" s="441"/>
      <c r="I158" s="445"/>
      <c r="J158" s="446"/>
      <c r="K158" s="447"/>
      <c r="L158" s="447"/>
      <c r="M158" s="448"/>
      <c r="N158" s="448"/>
      <c r="O158" s="448"/>
      <c r="P158" s="448"/>
      <c r="Q158" s="448"/>
      <c r="R158" s="434"/>
      <c r="S158" s="200"/>
      <c r="U158" s="201"/>
    </row>
    <row r="159" spans="1:21" ht="15.75" x14ac:dyDescent="0.2">
      <c r="A159" s="434"/>
      <c r="B159" s="443"/>
      <c r="E159" s="438"/>
      <c r="F159" s="439"/>
      <c r="G159" s="440"/>
      <c r="H159" s="441"/>
      <c r="I159" s="445"/>
      <c r="J159" s="446"/>
      <c r="K159" s="447"/>
      <c r="L159" s="447"/>
      <c r="M159" s="448"/>
      <c r="N159" s="448"/>
      <c r="O159" s="448"/>
      <c r="P159" s="448"/>
      <c r="Q159" s="448"/>
      <c r="R159" s="434"/>
      <c r="S159" s="200"/>
      <c r="U159" s="201"/>
    </row>
    <row r="160" spans="1:21" ht="15.75" x14ac:dyDescent="0.2">
      <c r="A160" s="434"/>
      <c r="B160" s="443"/>
      <c r="E160" s="438"/>
      <c r="F160" s="439"/>
      <c r="G160" s="440"/>
      <c r="H160" s="441"/>
      <c r="I160" s="445"/>
      <c r="J160" s="446"/>
      <c r="K160" s="447"/>
      <c r="L160" s="447"/>
      <c r="M160" s="448"/>
      <c r="N160" s="448"/>
      <c r="O160" s="448"/>
      <c r="P160" s="448"/>
      <c r="Q160" s="448"/>
      <c r="R160" s="434"/>
      <c r="S160" s="200"/>
      <c r="U160" s="201"/>
    </row>
    <row r="161" spans="1:61" ht="15.75" x14ac:dyDescent="0.2">
      <c r="A161" s="434"/>
      <c r="B161" s="443"/>
      <c r="E161" s="438"/>
      <c r="F161" s="439"/>
      <c r="G161" s="440"/>
      <c r="H161" s="441"/>
      <c r="I161" s="445"/>
      <c r="J161" s="446"/>
      <c r="K161" s="447"/>
      <c r="L161" s="447"/>
      <c r="M161" s="448"/>
      <c r="N161" s="448"/>
      <c r="O161" s="448"/>
      <c r="P161" s="448"/>
      <c r="Q161" s="448"/>
      <c r="R161" s="434"/>
      <c r="S161" s="200"/>
      <c r="U161" s="201"/>
    </row>
    <row r="162" spans="1:61" ht="15.75" x14ac:dyDescent="0.25">
      <c r="A162" s="251" t="s">
        <v>600</v>
      </c>
      <c r="B162" s="251" t="s">
        <v>600</v>
      </c>
      <c r="C162" s="252" t="s">
        <v>600</v>
      </c>
      <c r="D162" s="252" t="s">
        <v>600</v>
      </c>
      <c r="E162" s="252" t="s">
        <v>600</v>
      </c>
      <c r="F162" s="252" t="s">
        <v>600</v>
      </c>
      <c r="G162" s="252" t="s">
        <v>600</v>
      </c>
      <c r="H162" s="252" t="s">
        <v>600</v>
      </c>
      <c r="I162" s="449" t="s">
        <v>600</v>
      </c>
      <c r="J162" s="446"/>
      <c r="K162" s="449" t="s">
        <v>600</v>
      </c>
      <c r="L162" s="449" t="s">
        <v>600</v>
      </c>
      <c r="M162" s="449" t="s">
        <v>600</v>
      </c>
      <c r="N162" s="449"/>
      <c r="O162" s="449"/>
      <c r="P162" s="449"/>
      <c r="Q162" s="449"/>
      <c r="R162" s="450" t="s">
        <v>600</v>
      </c>
    </row>
    <row r="163" spans="1:61" x14ac:dyDescent="0.2">
      <c r="A163">
        <v>1</v>
      </c>
      <c r="B163">
        <v>2</v>
      </c>
      <c r="C163">
        <v>3</v>
      </c>
      <c r="D163">
        <v>4</v>
      </c>
      <c r="E163">
        <v>5</v>
      </c>
      <c r="F163">
        <v>6</v>
      </c>
      <c r="G163">
        <v>7</v>
      </c>
      <c r="H163">
        <v>8</v>
      </c>
      <c r="I163">
        <v>9</v>
      </c>
      <c r="J163">
        <v>10</v>
      </c>
      <c r="K163">
        <v>11</v>
      </c>
      <c r="L163">
        <v>12</v>
      </c>
      <c r="M163">
        <v>13</v>
      </c>
      <c r="N163">
        <v>14</v>
      </c>
      <c r="O163">
        <v>15</v>
      </c>
      <c r="P163">
        <v>16</v>
      </c>
      <c r="Q163">
        <v>17</v>
      </c>
      <c r="R163">
        <v>18</v>
      </c>
      <c r="S163">
        <v>20</v>
      </c>
      <c r="T163">
        <v>21</v>
      </c>
      <c r="U163">
        <v>22</v>
      </c>
      <c r="V163">
        <v>23</v>
      </c>
      <c r="W163">
        <v>24</v>
      </c>
      <c r="X163">
        <v>25</v>
      </c>
      <c r="Y163">
        <v>26</v>
      </c>
      <c r="Z163">
        <v>27</v>
      </c>
      <c r="AA163">
        <v>28</v>
      </c>
      <c r="AB163">
        <v>29</v>
      </c>
      <c r="AC163">
        <v>30</v>
      </c>
      <c r="AD163">
        <v>31</v>
      </c>
      <c r="AE163">
        <v>32</v>
      </c>
      <c r="AF163">
        <v>33</v>
      </c>
      <c r="AG163">
        <v>34</v>
      </c>
      <c r="AH163">
        <v>35</v>
      </c>
      <c r="AI163">
        <v>36</v>
      </c>
      <c r="AJ163">
        <v>37</v>
      </c>
      <c r="AK163">
        <v>38</v>
      </c>
      <c r="AL163">
        <v>39</v>
      </c>
      <c r="AM163">
        <v>40</v>
      </c>
      <c r="AN163">
        <v>41</v>
      </c>
      <c r="AO163">
        <v>42</v>
      </c>
      <c r="AP163">
        <v>43</v>
      </c>
      <c r="AQ163">
        <v>44</v>
      </c>
      <c r="AR163">
        <v>45</v>
      </c>
      <c r="AS163">
        <v>46</v>
      </c>
      <c r="AT163">
        <v>47</v>
      </c>
      <c r="AU163">
        <v>48</v>
      </c>
      <c r="AV163">
        <v>49</v>
      </c>
      <c r="AW163">
        <v>50</v>
      </c>
      <c r="AX163">
        <v>51</v>
      </c>
      <c r="AY163">
        <v>52</v>
      </c>
      <c r="AZ163">
        <v>53</v>
      </c>
      <c r="BA163">
        <v>54</v>
      </c>
      <c r="BB163">
        <v>55</v>
      </c>
      <c r="BC163">
        <v>56</v>
      </c>
      <c r="BD163">
        <v>57</v>
      </c>
      <c r="BE163">
        <v>58</v>
      </c>
      <c r="BF163">
        <v>59</v>
      </c>
      <c r="BG163">
        <v>60</v>
      </c>
      <c r="BH163">
        <v>61</v>
      </c>
      <c r="BI163">
        <v>62</v>
      </c>
    </row>
    <row r="164" spans="1:61" x14ac:dyDescent="0.2">
      <c r="A164" s="253" t="s">
        <v>601</v>
      </c>
    </row>
    <row r="165" spans="1:61" x14ac:dyDescent="0.2">
      <c r="A165" s="161" t="s">
        <v>602</v>
      </c>
    </row>
    <row r="166" spans="1:61" x14ac:dyDescent="0.2">
      <c r="A166" s="254">
        <v>1</v>
      </c>
    </row>
    <row r="167" spans="1:61" x14ac:dyDescent="0.2">
      <c r="A167" s="254">
        <v>2</v>
      </c>
    </row>
    <row r="168" spans="1:61" x14ac:dyDescent="0.2">
      <c r="A168" s="254">
        <v>3</v>
      </c>
      <c r="K168" t="s">
        <v>603</v>
      </c>
    </row>
    <row r="169" spans="1:61" x14ac:dyDescent="0.2">
      <c r="A169" s="254">
        <v>4</v>
      </c>
    </row>
    <row r="170" spans="1:61" x14ac:dyDescent="0.2">
      <c r="A170" s="254">
        <v>5</v>
      </c>
    </row>
    <row r="171" spans="1:61" x14ac:dyDescent="0.2">
      <c r="A171" s="254">
        <v>6</v>
      </c>
    </row>
    <row r="172" spans="1:61" x14ac:dyDescent="0.2">
      <c r="A172" s="254">
        <v>7</v>
      </c>
    </row>
    <row r="173" spans="1:61" x14ac:dyDescent="0.2">
      <c r="A173" s="254">
        <v>8</v>
      </c>
    </row>
    <row r="174" spans="1:61" x14ac:dyDescent="0.2">
      <c r="A174" s="254">
        <v>9</v>
      </c>
    </row>
    <row r="175" spans="1:61" x14ac:dyDescent="0.2">
      <c r="A175" s="145" t="s">
        <v>604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J11:M11"/>
    <mergeCell ref="N11:Q11"/>
    <mergeCell ref="R11:R12"/>
    <mergeCell ref="C13:M13"/>
    <mergeCell ref="A11:A12"/>
    <mergeCell ref="B11:B12"/>
    <mergeCell ref="C11:C12"/>
    <mergeCell ref="D11:D12"/>
    <mergeCell ref="E11:I1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74"/>
  <sheetViews>
    <sheetView topLeftCell="E1" zoomScaleNormal="100" workbookViewId="0">
      <pane xSplit="4" ySplit="2" topLeftCell="I116" activePane="bottomRight" state="frozen"/>
      <selection activeCell="E1" sqref="E1"/>
      <selection pane="topRight" activeCell="BI1" sqref="BI1"/>
      <selection pane="bottomLeft" activeCell="E3" sqref="E3"/>
      <selection pane="bottomRight" activeCell="E150" sqref="A150:XFD150"/>
    </sheetView>
  </sheetViews>
  <sheetFormatPr defaultColWidth="7.28515625" defaultRowHeight="12.75" outlineLevelCol="1" x14ac:dyDescent="0.2"/>
  <cols>
    <col min="5" max="5" width="13.85546875" hidden="1" customWidth="1"/>
    <col min="6" max="6" width="9.140625" hidden="1" customWidth="1"/>
    <col min="7" max="7" width="68.28515625" customWidth="1"/>
    <col min="8" max="8" width="13.140625" customWidth="1"/>
    <col min="9" max="9" width="54.140625" customWidth="1"/>
    <col min="10" max="10" width="13.42578125" customWidth="1" outlineLevel="1"/>
    <col min="11" max="11" width="10.42578125" customWidth="1" outlineLevel="1"/>
    <col min="12" max="12" width="11.7109375" customWidth="1" outlineLevel="1"/>
    <col min="13" max="13" width="9.85546875" style="255" customWidth="1" outlineLevel="1"/>
    <col min="14" max="14" width="13.42578125" customWidth="1" outlineLevel="1"/>
    <col min="15" max="15" width="21" customWidth="1" outlineLevel="1"/>
    <col min="16" max="18" width="7.28515625" customWidth="1" outlineLevel="1"/>
    <col min="19" max="19" width="20.28515625" customWidth="1" outlineLevel="1"/>
    <col min="20" max="26" width="7.28515625" customWidth="1" outlineLevel="1"/>
    <col min="27" max="27" width="14.42578125" customWidth="1" outlineLevel="1"/>
    <col min="28" max="28" width="24.140625" customWidth="1" outlineLevel="1"/>
    <col min="29" max="29" width="20.140625" customWidth="1" outlineLevel="1"/>
    <col min="30" max="43" width="7.28515625" customWidth="1" outlineLevel="1"/>
    <col min="44" max="53" width="7.28515625" style="256"/>
  </cols>
  <sheetData>
    <row r="1" spans="1:68" x14ac:dyDescent="0.2">
      <c r="AR1" s="257" t="s">
        <v>605</v>
      </c>
      <c r="AS1" s="258"/>
      <c r="AT1" s="258"/>
      <c r="AU1" s="258"/>
      <c r="AV1" s="259"/>
      <c r="AW1" s="260" t="s">
        <v>606</v>
      </c>
      <c r="AX1" s="261"/>
      <c r="AY1" s="261"/>
      <c r="AZ1" s="261"/>
      <c r="BA1" s="262"/>
      <c r="BB1" s="263" t="s">
        <v>607</v>
      </c>
      <c r="BC1" s="264"/>
      <c r="BD1" s="264"/>
      <c r="BE1" s="264"/>
      <c r="BF1" s="264"/>
      <c r="BG1" s="113"/>
    </row>
    <row r="2" spans="1:68" ht="45" customHeight="1" x14ac:dyDescent="0.2">
      <c r="A2" s="265"/>
      <c r="B2" s="266" t="s">
        <v>608</v>
      </c>
      <c r="C2" s="266" t="s">
        <v>609</v>
      </c>
      <c r="D2" s="266" t="s">
        <v>610</v>
      </c>
      <c r="E2" s="267" t="s">
        <v>611</v>
      </c>
      <c r="F2" s="268" t="s">
        <v>611</v>
      </c>
      <c r="G2" s="269" t="s">
        <v>612</v>
      </c>
      <c r="H2" s="268" t="s">
        <v>613</v>
      </c>
      <c r="I2" s="267" t="s">
        <v>611</v>
      </c>
      <c r="J2" s="268" t="s">
        <v>614</v>
      </c>
      <c r="K2" s="268" t="s">
        <v>615</v>
      </c>
      <c r="L2" s="268" t="s">
        <v>614</v>
      </c>
      <c r="M2" s="270" t="s">
        <v>616</v>
      </c>
      <c r="N2" s="271" t="s">
        <v>211</v>
      </c>
      <c r="O2" s="271" t="s">
        <v>212</v>
      </c>
      <c r="P2" s="271" t="s">
        <v>213</v>
      </c>
      <c r="Q2" s="271" t="s">
        <v>214</v>
      </c>
      <c r="R2" s="272" t="s">
        <v>215</v>
      </c>
      <c r="S2" s="273" t="s">
        <v>211</v>
      </c>
      <c r="T2" s="274" t="s">
        <v>212</v>
      </c>
      <c r="U2" s="274" t="s">
        <v>213</v>
      </c>
      <c r="V2" s="275" t="s">
        <v>214</v>
      </c>
      <c r="W2" s="276"/>
      <c r="X2" s="276"/>
      <c r="Y2" s="276"/>
      <c r="Z2" s="276"/>
      <c r="AA2" s="267" t="s">
        <v>608</v>
      </c>
      <c r="AB2" s="267" t="s">
        <v>609</v>
      </c>
      <c r="AC2" s="267" t="s">
        <v>617</v>
      </c>
      <c r="AD2" s="270" t="s">
        <v>618</v>
      </c>
      <c r="AE2" s="270" t="s">
        <v>619</v>
      </c>
      <c r="AF2" s="272" t="s">
        <v>620</v>
      </c>
      <c r="AG2" s="272">
        <v>1</v>
      </c>
      <c r="AH2" s="272" t="s">
        <v>621</v>
      </c>
      <c r="AI2" s="272" t="s">
        <v>622</v>
      </c>
      <c r="AJ2" s="272">
        <v>1</v>
      </c>
      <c r="AK2" s="272" t="s">
        <v>4</v>
      </c>
      <c r="AL2" s="272">
        <v>1</v>
      </c>
      <c r="AM2" s="272">
        <v>1</v>
      </c>
      <c r="AN2" s="275" t="s">
        <v>214</v>
      </c>
      <c r="AO2" s="272">
        <v>1</v>
      </c>
      <c r="AP2" s="272">
        <v>1</v>
      </c>
      <c r="AQ2" s="272">
        <v>1</v>
      </c>
      <c r="AR2" s="271" t="s">
        <v>623</v>
      </c>
      <c r="AS2" s="271" t="s">
        <v>211</v>
      </c>
      <c r="AT2" s="271" t="s">
        <v>212</v>
      </c>
      <c r="AU2" s="271" t="s">
        <v>213</v>
      </c>
      <c r="AV2" s="271" t="s">
        <v>214</v>
      </c>
      <c r="AW2" s="271" t="s">
        <v>623</v>
      </c>
      <c r="AX2" s="271" t="s">
        <v>211</v>
      </c>
      <c r="AY2" s="271" t="s">
        <v>212</v>
      </c>
      <c r="AZ2" s="271" t="s">
        <v>213</v>
      </c>
      <c r="BA2" s="277" t="s">
        <v>214</v>
      </c>
      <c r="BB2" s="271" t="s">
        <v>623</v>
      </c>
      <c r="BC2" s="271" t="s">
        <v>211</v>
      </c>
      <c r="BD2" s="271" t="s">
        <v>212</v>
      </c>
      <c r="BE2" s="271" t="s">
        <v>213</v>
      </c>
      <c r="BF2" s="277" t="s">
        <v>214</v>
      </c>
      <c r="BG2" s="110" t="s">
        <v>44</v>
      </c>
    </row>
    <row r="3" spans="1:68" ht="15.75" x14ac:dyDescent="0.25">
      <c r="B3" s="134" t="s">
        <v>218</v>
      </c>
      <c r="C3" s="135" t="s">
        <v>219</v>
      </c>
      <c r="D3" s="133" t="s">
        <v>217</v>
      </c>
      <c r="E3" s="132" t="s">
        <v>216</v>
      </c>
      <c r="F3" t="s">
        <v>624</v>
      </c>
      <c r="G3" s="504" t="s">
        <v>47</v>
      </c>
      <c r="H3" s="445" t="s">
        <v>48</v>
      </c>
      <c r="I3" s="498" t="s">
        <v>216</v>
      </c>
      <c r="J3" s="499" t="s">
        <v>625</v>
      </c>
      <c r="K3" s="500"/>
      <c r="L3" s="445" t="s">
        <v>626</v>
      </c>
      <c r="M3" s="518">
        <v>4303</v>
      </c>
      <c r="N3" s="519" t="str">
        <f>'для впр'!E14</f>
        <v>Кромка в колір</v>
      </c>
      <c r="O3" s="520" t="str">
        <f>'для впр'!F14</f>
        <v>GL-000</v>
      </c>
      <c r="P3" s="440">
        <f>'для впр'!G14</f>
        <v>0</v>
      </c>
      <c r="Q3" s="445" t="str">
        <f>'для впр'!H14</f>
        <v>GL-000</v>
      </c>
      <c r="R3" s="445"/>
      <c r="S3" s="446" t="str">
        <f>'для впр'!J14</f>
        <v>Кромка Нестандарт</v>
      </c>
      <c r="T3" s="505">
        <f>'для впр'!K14</f>
        <v>0</v>
      </c>
      <c r="U3" s="440">
        <f>'для впр'!L14</f>
        <v>0</v>
      </c>
      <c r="V3" s="504">
        <f>'для впр'!M14</f>
        <v>0</v>
      </c>
      <c r="W3" s="504"/>
      <c r="X3" s="504"/>
      <c r="Y3" s="504"/>
      <c r="Z3" s="504"/>
      <c r="AA3" s="449" t="s">
        <v>218</v>
      </c>
      <c r="AB3" s="506" t="s">
        <v>219</v>
      </c>
      <c r="AC3" s="449" t="s">
        <v>190</v>
      </c>
      <c r="AD3">
        <v>32</v>
      </c>
      <c r="AE3">
        <v>32</v>
      </c>
      <c r="AF3">
        <v>0.84</v>
      </c>
      <c r="AG3">
        <v>0.81</v>
      </c>
      <c r="AH3">
        <v>0.84</v>
      </c>
      <c r="AI3">
        <v>0.55000000000000004</v>
      </c>
      <c r="AK3" t="s">
        <v>4</v>
      </c>
      <c r="AN3" s="138" t="s">
        <v>627</v>
      </c>
      <c r="AO3" s="118" t="s">
        <v>628</v>
      </c>
      <c r="AR3" s="279" t="s">
        <v>12</v>
      </c>
      <c r="AS3" s="279" t="str">
        <f t="shared" ref="AS3:AS36" si="0">N3</f>
        <v>Кромка в колір</v>
      </c>
      <c r="AT3" s="279" t="str">
        <f t="shared" ref="AT3:AT36" si="1">O3</f>
        <v>GL-000</v>
      </c>
      <c r="AU3" s="279">
        <f t="shared" ref="AU3:AU36" si="2">P3</f>
        <v>0</v>
      </c>
      <c r="AV3" s="279" t="str">
        <f t="shared" ref="AV3:AV36" si="3">Q3</f>
        <v>GL-000</v>
      </c>
      <c r="AW3" s="139" t="s">
        <v>193</v>
      </c>
      <c r="AX3" s="279" t="str">
        <f t="shared" ref="AX3:AX36" si="4">S3</f>
        <v>Кромка Нестандарт</v>
      </c>
      <c r="AY3" s="279">
        <f t="shared" ref="AY3:AY36" si="5">T3</f>
        <v>0</v>
      </c>
      <c r="AZ3" s="279">
        <f t="shared" ref="AZ3:AZ36" si="6">U3</f>
        <v>0</v>
      </c>
      <c r="BA3" s="280">
        <f t="shared" ref="BA3:BA36" si="7">V3</f>
        <v>0</v>
      </c>
      <c r="BB3" s="113"/>
      <c r="BC3" s="113"/>
      <c r="BD3" s="113"/>
      <c r="BE3" s="113"/>
      <c r="BF3" s="112"/>
      <c r="BG3" s="113" t="str">
        <f>VLOOKUP(G3,код!A:G,2,FALSE())</f>
        <v>РО127614   </v>
      </c>
    </row>
    <row r="4" spans="1:68" ht="15.75" x14ac:dyDescent="0.25">
      <c r="B4" s="134" t="s">
        <v>223</v>
      </c>
      <c r="C4" s="135" t="s">
        <v>224</v>
      </c>
      <c r="D4" s="133" t="s">
        <v>222</v>
      </c>
      <c r="E4" s="132" t="s">
        <v>221</v>
      </c>
      <c r="F4" t="s">
        <v>629</v>
      </c>
      <c r="G4" s="504" t="s">
        <v>49</v>
      </c>
      <c r="H4" s="445" t="s">
        <v>50</v>
      </c>
      <c r="I4" s="498" t="s">
        <v>221</v>
      </c>
      <c r="J4" s="499" t="s">
        <v>625</v>
      </c>
      <c r="K4" s="500"/>
      <c r="L4" s="445" t="s">
        <v>626</v>
      </c>
      <c r="M4" s="518">
        <v>4303</v>
      </c>
      <c r="N4" s="519" t="str">
        <f>'для впр'!E15</f>
        <v>Кромка в колір</v>
      </c>
      <c r="O4" s="520" t="str">
        <f>'для впр'!F15</f>
        <v>GL-002</v>
      </c>
      <c r="P4" s="440">
        <f>'для впр'!G15</f>
        <v>0</v>
      </c>
      <c r="Q4" s="445" t="str">
        <f>'для впр'!H15</f>
        <v>GL-002</v>
      </c>
      <c r="R4" s="445"/>
      <c r="S4" s="446" t="str">
        <f>'для впр'!J15</f>
        <v>Кромка Нестандарт</v>
      </c>
      <c r="T4" s="505">
        <f>'для впр'!K15</f>
        <v>0</v>
      </c>
      <c r="U4" s="440">
        <f>'для впр'!L15</f>
        <v>0</v>
      </c>
      <c r="V4" s="504">
        <f>'для впр'!M15</f>
        <v>0</v>
      </c>
      <c r="W4" s="445"/>
      <c r="X4" s="445"/>
      <c r="Y4" s="445"/>
      <c r="Z4" s="445"/>
      <c r="AA4" s="449" t="s">
        <v>223</v>
      </c>
      <c r="AB4" s="506" t="s">
        <v>224</v>
      </c>
      <c r="AC4" s="449" t="s">
        <v>190</v>
      </c>
      <c r="AD4">
        <v>32</v>
      </c>
      <c r="AE4">
        <v>32</v>
      </c>
      <c r="AF4">
        <v>0.84</v>
      </c>
      <c r="AG4">
        <v>0.81</v>
      </c>
      <c r="AH4">
        <v>0.84</v>
      </c>
      <c r="AI4">
        <v>0.55000000000000004</v>
      </c>
      <c r="AK4" t="s">
        <v>4</v>
      </c>
      <c r="AN4" s="138" t="s">
        <v>627</v>
      </c>
      <c r="AR4" s="279" t="s">
        <v>12</v>
      </c>
      <c r="AS4" s="279" t="str">
        <f t="shared" si="0"/>
        <v>Кромка в колір</v>
      </c>
      <c r="AT4" s="279" t="str">
        <f t="shared" si="1"/>
        <v>GL-002</v>
      </c>
      <c r="AU4" s="279">
        <f t="shared" si="2"/>
        <v>0</v>
      </c>
      <c r="AV4" s="279" t="str">
        <f t="shared" si="3"/>
        <v>GL-002</v>
      </c>
      <c r="AW4" s="139" t="s">
        <v>193</v>
      </c>
      <c r="AX4" s="279" t="str">
        <f t="shared" si="4"/>
        <v>Кромка Нестандарт</v>
      </c>
      <c r="AY4" s="279">
        <f t="shared" si="5"/>
        <v>0</v>
      </c>
      <c r="AZ4" s="279">
        <f t="shared" si="6"/>
        <v>0</v>
      </c>
      <c r="BA4" s="280">
        <f t="shared" si="7"/>
        <v>0</v>
      </c>
      <c r="BB4" s="113"/>
      <c r="BC4" s="113"/>
      <c r="BD4" s="113"/>
      <c r="BE4" s="113"/>
      <c r="BF4" s="112"/>
      <c r="BG4" s="113" t="str">
        <f>VLOOKUP(G4,код!A:G,2,FALSE())</f>
        <v>РО127615   </v>
      </c>
    </row>
    <row r="5" spans="1:68" ht="15.75" x14ac:dyDescent="0.25">
      <c r="B5" s="141" t="s">
        <v>228</v>
      </c>
      <c r="C5" s="142" t="s">
        <v>229</v>
      </c>
      <c r="D5" s="133" t="s">
        <v>227</v>
      </c>
      <c r="E5" s="132" t="s">
        <v>226</v>
      </c>
      <c r="F5" t="s">
        <v>630</v>
      </c>
      <c r="G5" s="504" t="s">
        <v>45</v>
      </c>
      <c r="H5" s="445" t="s">
        <v>46</v>
      </c>
      <c r="I5" s="498" t="s">
        <v>226</v>
      </c>
      <c r="J5" s="499" t="s">
        <v>625</v>
      </c>
      <c r="K5" s="500"/>
      <c r="L5" s="445" t="s">
        <v>626</v>
      </c>
      <c r="M5" s="518">
        <v>4303</v>
      </c>
      <c r="N5" s="519" t="str">
        <f>'для впр'!E16</f>
        <v>Кромка в колір</v>
      </c>
      <c r="O5" s="520" t="str">
        <f>'для впр'!F16</f>
        <v>GL-001</v>
      </c>
      <c r="P5" s="440">
        <f>'для впр'!G16</f>
        <v>0</v>
      </c>
      <c r="Q5" s="504" t="str">
        <f>'для впр'!H16</f>
        <v>GL-001</v>
      </c>
      <c r="R5" s="445"/>
      <c r="S5" s="446" t="str">
        <f>'для впр'!J16</f>
        <v>Кромка Нестандарт</v>
      </c>
      <c r="T5" s="505">
        <f>'для впр'!K16</f>
        <v>0</v>
      </c>
      <c r="U5" s="440">
        <f>'для впр'!L16</f>
        <v>0</v>
      </c>
      <c r="V5" s="504">
        <f>'для впр'!M16</f>
        <v>0</v>
      </c>
      <c r="W5" s="445">
        <f>'для впр'!N16</f>
        <v>0</v>
      </c>
      <c r="X5" s="445">
        <f>'для впр'!O16</f>
        <v>0</v>
      </c>
      <c r="Y5" s="445">
        <f>'для впр'!P16</f>
        <v>0</v>
      </c>
      <c r="Z5" s="445">
        <f>'для впр'!Q16</f>
        <v>0</v>
      </c>
      <c r="AA5" s="449" t="s">
        <v>228</v>
      </c>
      <c r="AB5" s="506" t="s">
        <v>229</v>
      </c>
      <c r="AC5" s="449" t="s">
        <v>190</v>
      </c>
      <c r="AD5">
        <v>32</v>
      </c>
      <c r="AE5">
        <v>32</v>
      </c>
      <c r="AF5">
        <v>0.84</v>
      </c>
      <c r="AG5">
        <v>0.81</v>
      </c>
      <c r="AH5">
        <v>0.84</v>
      </c>
      <c r="AI5">
        <v>0.55000000000000004</v>
      </c>
      <c r="AK5" t="s">
        <v>4</v>
      </c>
      <c r="AN5" s="144" t="s">
        <v>627</v>
      </c>
      <c r="AR5" s="279" t="s">
        <v>12</v>
      </c>
      <c r="AS5" s="279" t="str">
        <f t="shared" si="0"/>
        <v>Кромка в колір</v>
      </c>
      <c r="AT5" s="279" t="str">
        <f t="shared" si="1"/>
        <v>GL-001</v>
      </c>
      <c r="AU5" s="279">
        <f t="shared" si="2"/>
        <v>0</v>
      </c>
      <c r="AV5" s="279" t="str">
        <f t="shared" si="3"/>
        <v>GL-001</v>
      </c>
      <c r="AW5" s="139" t="s">
        <v>193</v>
      </c>
      <c r="AX5" s="279" t="str">
        <f t="shared" si="4"/>
        <v>Кромка Нестандарт</v>
      </c>
      <c r="AY5" s="279">
        <f t="shared" si="5"/>
        <v>0</v>
      </c>
      <c r="AZ5" s="279">
        <f t="shared" si="6"/>
        <v>0</v>
      </c>
      <c r="BA5" s="280">
        <f t="shared" si="7"/>
        <v>0</v>
      </c>
      <c r="BB5" s="279"/>
      <c r="BC5" s="113"/>
      <c r="BD5" s="113"/>
      <c r="BE5" s="113"/>
      <c r="BF5" s="112"/>
      <c r="BG5" s="113" t="str">
        <f>VLOOKUP(G5,код!A:G,2,FALSE())</f>
        <v>РО127616   </v>
      </c>
    </row>
    <row r="6" spans="1:68" ht="15.75" x14ac:dyDescent="0.25">
      <c r="B6" s="134" t="s">
        <v>233</v>
      </c>
      <c r="C6" s="135" t="s">
        <v>234</v>
      </c>
      <c r="D6" s="133" t="s">
        <v>232</v>
      </c>
      <c r="E6" s="132" t="s">
        <v>231</v>
      </c>
      <c r="F6" t="s">
        <v>631</v>
      </c>
      <c r="G6" s="508" t="s">
        <v>932</v>
      </c>
      <c r="H6" s="508" t="s">
        <v>933</v>
      </c>
      <c r="I6" s="498" t="s">
        <v>231</v>
      </c>
      <c r="J6" s="499" t="s">
        <v>625</v>
      </c>
      <c r="K6" s="500"/>
      <c r="L6" s="445" t="s">
        <v>626</v>
      </c>
      <c r="M6" s="518">
        <v>4303</v>
      </c>
      <c r="N6" s="519" t="str">
        <f>'для впр'!E17</f>
        <v>Кромка в колір</v>
      </c>
      <c r="O6" s="520" t="str">
        <f>'для впр'!F17</f>
        <v>GL-201</v>
      </c>
      <c r="P6" s="440">
        <f>'для впр'!G17</f>
        <v>0</v>
      </c>
      <c r="Q6" s="445" t="str">
        <f>'для впр'!H17</f>
        <v>GL-201</v>
      </c>
      <c r="R6" s="445"/>
      <c r="S6" s="446" t="str">
        <f>'для впр'!J17</f>
        <v>Кромка Нестандарт</v>
      </c>
      <c r="T6" s="505">
        <f>'для впр'!K17</f>
        <v>0</v>
      </c>
      <c r="U6" s="440">
        <f>'для впр'!L17</f>
        <v>0</v>
      </c>
      <c r="V6" s="504">
        <f>'для впр'!M17</f>
        <v>0</v>
      </c>
      <c r="W6" s="504"/>
      <c r="X6" s="504"/>
      <c r="Y6" s="504"/>
      <c r="Z6" s="504"/>
      <c r="AA6" s="449" t="s">
        <v>233</v>
      </c>
      <c r="AB6" s="506" t="s">
        <v>234</v>
      </c>
      <c r="AC6" s="449" t="s">
        <v>190</v>
      </c>
      <c r="AD6">
        <v>32</v>
      </c>
      <c r="AE6">
        <v>32</v>
      </c>
      <c r="AF6">
        <v>0.84</v>
      </c>
      <c r="AG6">
        <v>0.81</v>
      </c>
      <c r="AH6">
        <v>0.84</v>
      </c>
      <c r="AI6">
        <v>0.55000000000000004</v>
      </c>
      <c r="AK6" t="s">
        <v>4</v>
      </c>
      <c r="AN6" s="138" t="s">
        <v>627</v>
      </c>
      <c r="AO6" s="118" t="s">
        <v>628</v>
      </c>
      <c r="AR6" s="279" t="s">
        <v>12</v>
      </c>
      <c r="AS6" s="279" t="str">
        <f t="shared" si="0"/>
        <v>Кромка в колір</v>
      </c>
      <c r="AT6" s="279" t="str">
        <f t="shared" si="1"/>
        <v>GL-201</v>
      </c>
      <c r="AU6" s="279">
        <f t="shared" si="2"/>
        <v>0</v>
      </c>
      <c r="AV6" s="279" t="str">
        <f t="shared" si="3"/>
        <v>GL-201</v>
      </c>
      <c r="AW6" s="139" t="s">
        <v>193</v>
      </c>
      <c r="AX6" s="279" t="str">
        <f t="shared" si="4"/>
        <v>Кромка Нестандарт</v>
      </c>
      <c r="AY6" s="279">
        <f t="shared" si="5"/>
        <v>0</v>
      </c>
      <c r="AZ6" s="279">
        <f t="shared" si="6"/>
        <v>0</v>
      </c>
      <c r="BA6" s="280">
        <f t="shared" si="7"/>
        <v>0</v>
      </c>
      <c r="BB6" s="113"/>
      <c r="BC6" s="113"/>
      <c r="BD6" s="113"/>
      <c r="BE6" s="113"/>
      <c r="BF6" s="112"/>
      <c r="BG6" s="113" t="str">
        <f>VLOOKUP(G6,код!A:G,2,FALSE())</f>
        <v xml:space="preserve">РО174117   </v>
      </c>
    </row>
    <row r="7" spans="1:68" ht="15.75" x14ac:dyDescent="0.25">
      <c r="B7" s="134" t="s">
        <v>238</v>
      </c>
      <c r="C7" s="135" t="s">
        <v>239</v>
      </c>
      <c r="D7" s="133" t="s">
        <v>237</v>
      </c>
      <c r="E7" s="132" t="s">
        <v>236</v>
      </c>
      <c r="F7" t="s">
        <v>632</v>
      </c>
      <c r="G7" s="508" t="s">
        <v>934</v>
      </c>
      <c r="H7" s="508" t="s">
        <v>935</v>
      </c>
      <c r="I7" s="498" t="s">
        <v>236</v>
      </c>
      <c r="J7" s="499" t="s">
        <v>625</v>
      </c>
      <c r="K7" s="500"/>
      <c r="L7" s="445" t="s">
        <v>626</v>
      </c>
      <c r="M7" s="518">
        <v>4303</v>
      </c>
      <c r="N7" s="519" t="str">
        <f>'для впр'!E18</f>
        <v>Кромка в колір</v>
      </c>
      <c r="O7" s="520" t="str">
        <f>'для впр'!F18</f>
        <v>GL-202</v>
      </c>
      <c r="P7" s="440">
        <f>'для впр'!G18</f>
        <v>0</v>
      </c>
      <c r="Q7" s="445" t="str">
        <f>'для впр'!H18</f>
        <v>GL-202</v>
      </c>
      <c r="R7" s="445"/>
      <c r="S7" s="446" t="str">
        <f>'для впр'!J18</f>
        <v>Кромка Нестандарт</v>
      </c>
      <c r="T7" s="505">
        <f>'для впр'!K18</f>
        <v>0</v>
      </c>
      <c r="U7" s="440">
        <f>'для впр'!L18</f>
        <v>0</v>
      </c>
      <c r="V7" s="504">
        <f>'для впр'!M18</f>
        <v>0</v>
      </c>
      <c r="W7" s="445"/>
      <c r="X7" s="445"/>
      <c r="Y7" s="445"/>
      <c r="Z7" s="445"/>
      <c r="AA7" s="449" t="s">
        <v>238</v>
      </c>
      <c r="AB7" s="506" t="s">
        <v>239</v>
      </c>
      <c r="AC7" s="449" t="s">
        <v>190</v>
      </c>
      <c r="AD7">
        <v>32</v>
      </c>
      <c r="AE7">
        <v>32</v>
      </c>
      <c r="AF7">
        <v>0.84</v>
      </c>
      <c r="AG7">
        <v>0.81</v>
      </c>
      <c r="AH7">
        <v>0.84</v>
      </c>
      <c r="AI7">
        <v>0.55000000000000004</v>
      </c>
      <c r="AK7" t="s">
        <v>4</v>
      </c>
      <c r="AN7" s="138" t="s">
        <v>364</v>
      </c>
      <c r="AR7" s="279" t="s">
        <v>12</v>
      </c>
      <c r="AS7" s="279" t="str">
        <f t="shared" si="0"/>
        <v>Кромка в колір</v>
      </c>
      <c r="AT7" s="279" t="str">
        <f t="shared" si="1"/>
        <v>GL-202</v>
      </c>
      <c r="AU7" s="279">
        <f t="shared" si="2"/>
        <v>0</v>
      </c>
      <c r="AV7" s="279" t="str">
        <f t="shared" si="3"/>
        <v>GL-202</v>
      </c>
      <c r="AW7" s="139" t="s">
        <v>193</v>
      </c>
      <c r="AX7" s="279" t="str">
        <f t="shared" si="4"/>
        <v>Кромка Нестандарт</v>
      </c>
      <c r="AY7" s="279">
        <f t="shared" si="5"/>
        <v>0</v>
      </c>
      <c r="AZ7" s="279">
        <f t="shared" si="6"/>
        <v>0</v>
      </c>
      <c r="BA7" s="280">
        <f t="shared" si="7"/>
        <v>0</v>
      </c>
      <c r="BB7" s="113"/>
      <c r="BC7" s="113"/>
      <c r="BD7" s="113"/>
      <c r="BE7" s="113"/>
      <c r="BF7" s="112"/>
      <c r="BG7" s="113" t="str">
        <f>VLOOKUP(G7,код!A:G,2,FALSE())</f>
        <v xml:space="preserve">РО174118   </v>
      </c>
    </row>
    <row r="8" spans="1:68" ht="15.75" x14ac:dyDescent="0.25">
      <c r="B8" s="134" t="s">
        <v>243</v>
      </c>
      <c r="C8" s="135" t="s">
        <v>244</v>
      </c>
      <c r="D8" s="133" t="s">
        <v>242</v>
      </c>
      <c r="E8" s="132" t="s">
        <v>241</v>
      </c>
      <c r="F8" t="s">
        <v>633</v>
      </c>
      <c r="G8" s="508" t="s">
        <v>940</v>
      </c>
      <c r="H8" s="508" t="s">
        <v>941</v>
      </c>
      <c r="I8" s="498" t="s">
        <v>241</v>
      </c>
      <c r="J8" s="499" t="s">
        <v>625</v>
      </c>
      <c r="K8" s="500"/>
      <c r="L8" s="445" t="s">
        <v>626</v>
      </c>
      <c r="M8" s="518">
        <v>4303</v>
      </c>
      <c r="N8" s="519" t="str">
        <f>'для впр'!E19</f>
        <v>Кромка в колір</v>
      </c>
      <c r="O8" s="520" t="str">
        <f>'для впр'!F19</f>
        <v>GL-801</v>
      </c>
      <c r="P8" s="440">
        <f>'для впр'!G19</f>
        <v>0</v>
      </c>
      <c r="Q8" s="504" t="str">
        <f>'для впр'!H19</f>
        <v>GL-801</v>
      </c>
      <c r="R8" s="445"/>
      <c r="S8" s="446" t="str">
        <f>'для впр'!J19</f>
        <v>Кромка Нестандарт</v>
      </c>
      <c r="T8" s="505">
        <f>'для впр'!K19</f>
        <v>0</v>
      </c>
      <c r="U8" s="440">
        <f>'для впр'!L19</f>
        <v>0</v>
      </c>
      <c r="V8" s="504">
        <f>'для впр'!M19</f>
        <v>0</v>
      </c>
      <c r="W8" s="504"/>
      <c r="X8" s="504"/>
      <c r="Y8" s="504"/>
      <c r="Z8" s="504"/>
      <c r="AA8" s="449" t="s">
        <v>243</v>
      </c>
      <c r="AB8" s="506" t="s">
        <v>244</v>
      </c>
      <c r="AC8" s="449" t="s">
        <v>190</v>
      </c>
      <c r="AD8">
        <v>32</v>
      </c>
      <c r="AE8">
        <v>32</v>
      </c>
      <c r="AF8">
        <v>0.84</v>
      </c>
      <c r="AG8">
        <v>0.81</v>
      </c>
      <c r="AH8">
        <v>0.84</v>
      </c>
      <c r="AI8">
        <v>0.55000000000000004</v>
      </c>
      <c r="AK8" t="s">
        <v>4</v>
      </c>
      <c r="AN8" s="138" t="s">
        <v>627</v>
      </c>
      <c r="AO8" s="118" t="s">
        <v>628</v>
      </c>
      <c r="AR8" s="279" t="s">
        <v>12</v>
      </c>
      <c r="AS8" s="279" t="str">
        <f t="shared" si="0"/>
        <v>Кромка в колір</v>
      </c>
      <c r="AT8" s="279" t="str">
        <f t="shared" si="1"/>
        <v>GL-801</v>
      </c>
      <c r="AU8" s="279">
        <f t="shared" si="2"/>
        <v>0</v>
      </c>
      <c r="AV8" s="279" t="str">
        <f t="shared" si="3"/>
        <v>GL-801</v>
      </c>
      <c r="AW8" s="139" t="s">
        <v>193</v>
      </c>
      <c r="AX8" s="279" t="str">
        <f t="shared" si="4"/>
        <v>Кромка Нестандарт</v>
      </c>
      <c r="AY8" s="279">
        <f t="shared" si="5"/>
        <v>0</v>
      </c>
      <c r="AZ8" s="279">
        <f t="shared" si="6"/>
        <v>0</v>
      </c>
      <c r="BA8" s="280">
        <f t="shared" si="7"/>
        <v>0</v>
      </c>
      <c r="BB8" s="113"/>
      <c r="BC8" s="113"/>
      <c r="BD8" s="113"/>
      <c r="BE8" s="113"/>
      <c r="BF8" s="112"/>
      <c r="BG8" s="113" t="str">
        <f>VLOOKUP(G8,код!A:G,2,FALSE())</f>
        <v xml:space="preserve">РО174121   </v>
      </c>
    </row>
    <row r="9" spans="1:68" ht="15.75" x14ac:dyDescent="0.25">
      <c r="B9" s="134" t="s">
        <v>248</v>
      </c>
      <c r="C9" s="135" t="s">
        <v>249</v>
      </c>
      <c r="D9" s="133" t="s">
        <v>247</v>
      </c>
      <c r="E9" s="132" t="s">
        <v>246</v>
      </c>
      <c r="F9" t="s">
        <v>634</v>
      </c>
      <c r="G9" s="508" t="s">
        <v>942</v>
      </c>
      <c r="H9" s="508" t="s">
        <v>943</v>
      </c>
      <c r="I9" s="498" t="s">
        <v>246</v>
      </c>
      <c r="J9" s="499" t="s">
        <v>625</v>
      </c>
      <c r="K9" s="500"/>
      <c r="L9" s="445" t="s">
        <v>626</v>
      </c>
      <c r="M9" s="518">
        <v>4303</v>
      </c>
      <c r="N9" s="519" t="str">
        <f>'для впр'!E20</f>
        <v>Кромка в колір</v>
      </c>
      <c r="O9" s="520" t="str">
        <f>'для впр'!F20</f>
        <v>GL-802</v>
      </c>
      <c r="P9" s="440">
        <f>'для впр'!G20</f>
        <v>0</v>
      </c>
      <c r="Q9" s="445" t="str">
        <f>'для впр'!H20</f>
        <v>GL-802</v>
      </c>
      <c r="R9" s="445"/>
      <c r="S9" s="446" t="str">
        <f>'для впр'!J20</f>
        <v>Кромка Нестандарт</v>
      </c>
      <c r="T9" s="505">
        <f>'для впр'!K20</f>
        <v>0</v>
      </c>
      <c r="U9" s="440">
        <f>'для впр'!L20</f>
        <v>0</v>
      </c>
      <c r="V9" s="504">
        <f>'для впр'!M20</f>
        <v>0</v>
      </c>
      <c r="W9" s="445"/>
      <c r="X9" s="445"/>
      <c r="Y9" s="445"/>
      <c r="Z9" s="445"/>
      <c r="AA9" s="449" t="s">
        <v>248</v>
      </c>
      <c r="AB9" s="506" t="s">
        <v>249</v>
      </c>
      <c r="AC9" s="449" t="s">
        <v>190</v>
      </c>
      <c r="AD9">
        <v>32</v>
      </c>
      <c r="AE9">
        <v>32</v>
      </c>
      <c r="AF9">
        <v>0.84</v>
      </c>
      <c r="AG9">
        <v>0.81</v>
      </c>
      <c r="AH9">
        <v>0.84</v>
      </c>
      <c r="AI9">
        <v>0.55000000000000004</v>
      </c>
      <c r="AK9" t="s">
        <v>4</v>
      </c>
      <c r="AN9" s="138" t="s">
        <v>627</v>
      </c>
      <c r="AR9" s="279" t="s">
        <v>12</v>
      </c>
      <c r="AS9" s="279" t="str">
        <f t="shared" si="0"/>
        <v>Кромка в колір</v>
      </c>
      <c r="AT9" s="279" t="str">
        <f t="shared" si="1"/>
        <v>GL-802</v>
      </c>
      <c r="AU9" s="279">
        <f t="shared" si="2"/>
        <v>0</v>
      </c>
      <c r="AV9" s="279" t="str">
        <f t="shared" si="3"/>
        <v>GL-802</v>
      </c>
      <c r="AW9" s="139" t="s">
        <v>193</v>
      </c>
      <c r="AX9" s="279" t="str">
        <f t="shared" si="4"/>
        <v>Кромка Нестандарт</v>
      </c>
      <c r="AY9" s="279">
        <f t="shared" si="5"/>
        <v>0</v>
      </c>
      <c r="AZ9" s="279">
        <f t="shared" si="6"/>
        <v>0</v>
      </c>
      <c r="BA9" s="280">
        <f t="shared" si="7"/>
        <v>0</v>
      </c>
      <c r="BB9" s="113"/>
      <c r="BC9" s="113"/>
      <c r="BD9" s="113"/>
      <c r="BE9" s="113"/>
      <c r="BF9" s="112"/>
      <c r="BG9" s="113" t="str">
        <f>VLOOKUP(G9,код!A:G,2,FALSE())</f>
        <v xml:space="preserve">РО174122   </v>
      </c>
    </row>
    <row r="10" spans="1:68" ht="15.75" x14ac:dyDescent="0.25">
      <c r="B10" s="134" t="s">
        <v>253</v>
      </c>
      <c r="C10" s="135" t="s">
        <v>254</v>
      </c>
      <c r="D10" s="133" t="s">
        <v>252</v>
      </c>
      <c r="E10" s="132" t="s">
        <v>251</v>
      </c>
      <c r="F10" t="s">
        <v>635</v>
      </c>
      <c r="G10" s="508" t="s">
        <v>944</v>
      </c>
      <c r="H10" s="508" t="s">
        <v>945</v>
      </c>
      <c r="I10" s="498" t="s">
        <v>251</v>
      </c>
      <c r="J10" s="499" t="s">
        <v>625</v>
      </c>
      <c r="K10" s="500"/>
      <c r="L10" s="445" t="s">
        <v>626</v>
      </c>
      <c r="M10" s="518">
        <v>4303</v>
      </c>
      <c r="N10" s="519" t="str">
        <f>'для впр'!E21</f>
        <v>Кромка в колір</v>
      </c>
      <c r="O10" s="520" t="str">
        <f>'для впр'!F21</f>
        <v>GL-803</v>
      </c>
      <c r="P10" s="440">
        <f>'для впр'!G21</f>
        <v>0</v>
      </c>
      <c r="Q10" s="445" t="str">
        <f>'для впр'!H21</f>
        <v>GL-803</v>
      </c>
      <c r="R10" s="445"/>
      <c r="S10" s="446" t="str">
        <f>'для впр'!J21</f>
        <v>Кромка Нестандарт</v>
      </c>
      <c r="T10" s="505">
        <f>'для впр'!K21</f>
        <v>0</v>
      </c>
      <c r="U10" s="440">
        <f>'для впр'!L21</f>
        <v>0</v>
      </c>
      <c r="V10" s="504">
        <f>'для впр'!M21</f>
        <v>0</v>
      </c>
      <c r="W10" s="445"/>
      <c r="X10" s="445"/>
      <c r="Y10" s="445"/>
      <c r="Z10" s="445"/>
      <c r="AA10" s="449" t="s">
        <v>253</v>
      </c>
      <c r="AB10" s="506" t="s">
        <v>254</v>
      </c>
      <c r="AC10" s="449" t="s">
        <v>190</v>
      </c>
      <c r="AD10">
        <v>32</v>
      </c>
      <c r="AE10">
        <v>32</v>
      </c>
      <c r="AF10">
        <v>0.84</v>
      </c>
      <c r="AG10">
        <v>0.81</v>
      </c>
      <c r="AH10">
        <v>0.84</v>
      </c>
      <c r="AI10">
        <v>0.71</v>
      </c>
      <c r="AK10" t="s">
        <v>4</v>
      </c>
      <c r="AN10" s="138" t="s">
        <v>636</v>
      </c>
      <c r="AR10" s="279" t="s">
        <v>12</v>
      </c>
      <c r="AS10" s="279" t="str">
        <f t="shared" si="0"/>
        <v>Кромка в колір</v>
      </c>
      <c r="AT10" s="279" t="str">
        <f t="shared" si="1"/>
        <v>GL-803</v>
      </c>
      <c r="AU10" s="279">
        <f t="shared" si="2"/>
        <v>0</v>
      </c>
      <c r="AV10" s="279" t="str">
        <f t="shared" si="3"/>
        <v>GL-803</v>
      </c>
      <c r="AW10" s="139" t="s">
        <v>193</v>
      </c>
      <c r="AX10" s="279" t="str">
        <f t="shared" si="4"/>
        <v>Кромка Нестандарт</v>
      </c>
      <c r="AY10" s="279">
        <f t="shared" si="5"/>
        <v>0</v>
      </c>
      <c r="AZ10" s="279">
        <f t="shared" si="6"/>
        <v>0</v>
      </c>
      <c r="BA10" s="280">
        <f t="shared" si="7"/>
        <v>0</v>
      </c>
      <c r="BB10" s="113"/>
      <c r="BC10" s="113"/>
      <c r="BD10" s="113"/>
      <c r="BE10" s="113"/>
      <c r="BF10" s="112"/>
      <c r="BG10" s="113" t="str">
        <f>VLOOKUP(G10,код!A:G,2,FALSE())</f>
        <v xml:space="preserve">РО174123   </v>
      </c>
    </row>
    <row r="11" spans="1:68" ht="15.75" x14ac:dyDescent="0.25">
      <c r="B11" s="134" t="s">
        <v>258</v>
      </c>
      <c r="C11" s="135" t="s">
        <v>259</v>
      </c>
      <c r="D11" s="133" t="s">
        <v>257</v>
      </c>
      <c r="E11" s="132" t="s">
        <v>256</v>
      </c>
      <c r="F11" t="s">
        <v>637</v>
      </c>
      <c r="G11" s="508" t="s">
        <v>946</v>
      </c>
      <c r="H11" s="508" t="s">
        <v>947</v>
      </c>
      <c r="I11" s="498" t="s">
        <v>256</v>
      </c>
      <c r="J11" s="499" t="s">
        <v>625</v>
      </c>
      <c r="K11" s="500"/>
      <c r="L11" s="445" t="s">
        <v>626</v>
      </c>
      <c r="M11" s="518">
        <v>4303</v>
      </c>
      <c r="N11" s="519" t="str">
        <f>'для впр'!E22</f>
        <v>Кромка в колір</v>
      </c>
      <c r="O11" s="520" t="str">
        <f>'для впр'!F22</f>
        <v>GL-804</v>
      </c>
      <c r="P11" s="440">
        <f>'для впр'!G22</f>
        <v>0</v>
      </c>
      <c r="Q11" s="445" t="str">
        <f>'для впр'!H22</f>
        <v>GL-804</v>
      </c>
      <c r="R11" s="445"/>
      <c r="S11" s="446" t="str">
        <f>'для впр'!J22</f>
        <v>Кромка Нестандарт</v>
      </c>
      <c r="T11" s="505">
        <f>'для впр'!K22</f>
        <v>0</v>
      </c>
      <c r="U11" s="440">
        <f>'для впр'!L22</f>
        <v>0</v>
      </c>
      <c r="V11" s="504">
        <f>'для впр'!M22</f>
        <v>0</v>
      </c>
      <c r="W11" s="445"/>
      <c r="X11" s="445"/>
      <c r="Y11" s="445"/>
      <c r="Z11" s="445"/>
      <c r="AA11" s="449" t="s">
        <v>258</v>
      </c>
      <c r="AB11" s="506" t="s">
        <v>259</v>
      </c>
      <c r="AC11" s="449" t="s">
        <v>190</v>
      </c>
      <c r="AD11">
        <v>32</v>
      </c>
      <c r="AE11">
        <v>32</v>
      </c>
      <c r="AF11">
        <v>0.84</v>
      </c>
      <c r="AG11">
        <v>0.81</v>
      </c>
      <c r="AH11">
        <v>0.84</v>
      </c>
      <c r="AI11">
        <v>0.71</v>
      </c>
      <c r="AK11" t="s">
        <v>4</v>
      </c>
      <c r="AN11" s="138" t="s">
        <v>636</v>
      </c>
      <c r="AR11" s="279" t="s">
        <v>12</v>
      </c>
      <c r="AS11" s="279" t="str">
        <f t="shared" si="0"/>
        <v>Кромка в колір</v>
      </c>
      <c r="AT11" s="279" t="str">
        <f t="shared" si="1"/>
        <v>GL-804</v>
      </c>
      <c r="AU11" s="279">
        <f t="shared" si="2"/>
        <v>0</v>
      </c>
      <c r="AV11" s="279" t="str">
        <f t="shared" si="3"/>
        <v>GL-804</v>
      </c>
      <c r="AW11" s="139" t="s">
        <v>193</v>
      </c>
      <c r="AX11" s="279" t="str">
        <f t="shared" si="4"/>
        <v>Кромка Нестандарт</v>
      </c>
      <c r="AY11" s="279">
        <f t="shared" si="5"/>
        <v>0</v>
      </c>
      <c r="AZ11" s="279">
        <f t="shared" si="6"/>
        <v>0</v>
      </c>
      <c r="BA11" s="280">
        <f t="shared" si="7"/>
        <v>0</v>
      </c>
      <c r="BB11" s="113"/>
      <c r="BC11" s="113"/>
      <c r="BD11" s="113"/>
      <c r="BE11" s="113"/>
      <c r="BF11" s="112"/>
      <c r="BG11" s="113" t="str">
        <f>VLOOKUP(G11,код!A:G,2,FALSE())</f>
        <v xml:space="preserve">РО174124   </v>
      </c>
    </row>
    <row r="12" spans="1:68" ht="15.75" x14ac:dyDescent="0.25">
      <c r="A12" s="281"/>
      <c r="B12" s="282" t="s">
        <v>263</v>
      </c>
      <c r="C12" s="283" t="s">
        <v>264</v>
      </c>
      <c r="D12" s="284" t="s">
        <v>262</v>
      </c>
      <c r="E12" s="190" t="s">
        <v>261</v>
      </c>
      <c r="F12" s="281" t="s">
        <v>638</v>
      </c>
      <c r="G12" s="504" t="s">
        <v>54</v>
      </c>
      <c r="H12" s="513" t="s">
        <v>55</v>
      </c>
      <c r="I12" s="434" t="s">
        <v>261</v>
      </c>
      <c r="J12" s="511" t="s">
        <v>625</v>
      </c>
      <c r="K12" s="512"/>
      <c r="L12" s="513" t="s">
        <v>626</v>
      </c>
      <c r="M12" s="518">
        <v>4303</v>
      </c>
      <c r="N12" s="519" t="str">
        <f>'для впр'!E23</f>
        <v>Кромка в колір</v>
      </c>
      <c r="O12" s="521" t="str">
        <f>'для впр'!F23</f>
        <v>GL-900</v>
      </c>
      <c r="P12" s="522">
        <f>'для впр'!G23</f>
        <v>0</v>
      </c>
      <c r="Q12" s="504" t="str">
        <f>'для впр'!H23</f>
        <v>GL-900</v>
      </c>
      <c r="R12" s="504"/>
      <c r="S12" s="446" t="str">
        <f>'для впр'!J23</f>
        <v>Кромка Нестандарт</v>
      </c>
      <c r="T12" s="505">
        <f>'для впр'!K23</f>
        <v>0</v>
      </c>
      <c r="U12" s="440">
        <f>'для впр'!L23</f>
        <v>0</v>
      </c>
      <c r="V12" s="504">
        <f>'для впр'!M23</f>
        <v>0</v>
      </c>
      <c r="W12" s="504"/>
      <c r="X12" s="504"/>
      <c r="Y12" s="504"/>
      <c r="Z12" s="504"/>
      <c r="AA12" s="523" t="s">
        <v>263</v>
      </c>
      <c r="AB12" s="524" t="s">
        <v>264</v>
      </c>
      <c r="AC12" s="523" t="s">
        <v>190</v>
      </c>
      <c r="AD12" s="281">
        <v>32</v>
      </c>
      <c r="AE12" s="281">
        <v>32</v>
      </c>
      <c r="AF12" s="281">
        <v>0.84</v>
      </c>
      <c r="AG12" s="281">
        <v>0.81</v>
      </c>
      <c r="AH12" s="281">
        <v>0.84</v>
      </c>
      <c r="AI12" s="281">
        <v>0.71</v>
      </c>
      <c r="AJ12" s="281"/>
      <c r="AK12" s="281" t="s">
        <v>4</v>
      </c>
      <c r="AL12" s="281"/>
      <c r="AM12" s="281"/>
      <c r="AN12" s="285" t="s">
        <v>636</v>
      </c>
      <c r="AO12" s="281"/>
      <c r="AP12" s="281"/>
      <c r="AQ12" s="281"/>
      <c r="AR12" s="279" t="s">
        <v>12</v>
      </c>
      <c r="AS12" s="279" t="str">
        <f t="shared" si="0"/>
        <v>Кромка в колір</v>
      </c>
      <c r="AT12" s="279" t="str">
        <f t="shared" si="1"/>
        <v>GL-900</v>
      </c>
      <c r="AU12" s="279">
        <f t="shared" si="2"/>
        <v>0</v>
      </c>
      <c r="AV12" s="279" t="str">
        <f t="shared" si="3"/>
        <v>GL-900</v>
      </c>
      <c r="AW12" s="139" t="s">
        <v>193</v>
      </c>
      <c r="AX12" s="279" t="str">
        <f t="shared" si="4"/>
        <v>Кромка Нестандарт</v>
      </c>
      <c r="AY12" s="279">
        <f t="shared" si="5"/>
        <v>0</v>
      </c>
      <c r="AZ12" s="279">
        <f t="shared" si="6"/>
        <v>0</v>
      </c>
      <c r="BA12" s="280">
        <f t="shared" si="7"/>
        <v>0</v>
      </c>
      <c r="BB12" s="286"/>
      <c r="BC12" s="113"/>
      <c r="BD12" s="113"/>
      <c r="BE12" s="113"/>
      <c r="BF12" s="112"/>
      <c r="BG12" s="113" t="str">
        <f>VLOOKUP(G12,код!A:G,2,FALSE())</f>
        <v>РО127622   </v>
      </c>
      <c r="BH12" s="281"/>
      <c r="BI12" s="281"/>
      <c r="BJ12" s="281"/>
      <c r="BK12" s="281"/>
      <c r="BL12" s="281"/>
      <c r="BM12" s="281"/>
      <c r="BN12" s="281"/>
      <c r="BO12" s="281"/>
      <c r="BP12" s="281"/>
    </row>
    <row r="13" spans="1:68" ht="15.75" x14ac:dyDescent="0.25">
      <c r="B13" s="134" t="s">
        <v>268</v>
      </c>
      <c r="C13" s="147" t="s">
        <v>269</v>
      </c>
      <c r="D13" s="133" t="s">
        <v>267</v>
      </c>
      <c r="E13" s="132" t="s">
        <v>266</v>
      </c>
      <c r="F13" t="s">
        <v>639</v>
      </c>
      <c r="G13" s="504" t="s">
        <v>58</v>
      </c>
      <c r="H13" s="445" t="s">
        <v>59</v>
      </c>
      <c r="I13" s="498" t="s">
        <v>266</v>
      </c>
      <c r="J13" s="499" t="s">
        <v>640</v>
      </c>
      <c r="K13" s="500"/>
      <c r="L13" s="445" t="s">
        <v>641</v>
      </c>
      <c r="M13" s="518">
        <v>4404</v>
      </c>
      <c r="N13" s="519" t="str">
        <f>'для впр'!E24</f>
        <v>Кромка в колір</v>
      </c>
      <c r="O13" s="520" t="str">
        <f>'для впр'!F24</f>
        <v>GL-102</v>
      </c>
      <c r="P13" s="440">
        <f>'для впр'!G24</f>
        <v>0</v>
      </c>
      <c r="Q13" s="445" t="str">
        <f>'для впр'!H24</f>
        <v>GL-102</v>
      </c>
      <c r="R13" s="445"/>
      <c r="S13" s="446" t="str">
        <f>'для впр'!J24</f>
        <v>Кромка Нестандарт</v>
      </c>
      <c r="T13" s="505">
        <f>'для впр'!K24</f>
        <v>0</v>
      </c>
      <c r="U13" s="440">
        <f>'для впр'!L24</f>
        <v>0</v>
      </c>
      <c r="V13" s="504">
        <f>'для впр'!M24</f>
        <v>0</v>
      </c>
      <c r="W13" s="504"/>
      <c r="X13" s="504"/>
      <c r="Y13" s="504"/>
      <c r="Z13" s="504"/>
      <c r="AA13" s="449" t="s">
        <v>268</v>
      </c>
      <c r="AB13" s="525" t="s">
        <v>269</v>
      </c>
      <c r="AC13" s="449" t="s">
        <v>190</v>
      </c>
      <c r="AD13">
        <v>32</v>
      </c>
      <c r="AE13">
        <v>32</v>
      </c>
      <c r="AF13">
        <v>0.84</v>
      </c>
      <c r="AG13">
        <v>0.81</v>
      </c>
      <c r="AH13">
        <v>0.84</v>
      </c>
      <c r="AI13">
        <v>0.71</v>
      </c>
      <c r="AK13" t="s">
        <v>4</v>
      </c>
      <c r="AN13" s="138" t="s">
        <v>636</v>
      </c>
      <c r="AR13" s="279" t="s">
        <v>12</v>
      </c>
      <c r="AS13" s="279" t="str">
        <f t="shared" si="0"/>
        <v>Кромка в колір</v>
      </c>
      <c r="AT13" s="279" t="str">
        <f t="shared" si="1"/>
        <v>GL-102</v>
      </c>
      <c r="AU13" s="279">
        <f t="shared" si="2"/>
        <v>0</v>
      </c>
      <c r="AV13" s="279" t="str">
        <f t="shared" si="3"/>
        <v>GL-102</v>
      </c>
      <c r="AW13" s="139" t="s">
        <v>193</v>
      </c>
      <c r="AX13" s="279" t="str">
        <f t="shared" si="4"/>
        <v>Кромка Нестандарт</v>
      </c>
      <c r="AY13" s="279">
        <f t="shared" si="5"/>
        <v>0</v>
      </c>
      <c r="AZ13" s="279">
        <f t="shared" si="6"/>
        <v>0</v>
      </c>
      <c r="BA13" s="280">
        <f t="shared" si="7"/>
        <v>0</v>
      </c>
      <c r="BB13" s="113"/>
      <c r="BC13" s="113"/>
      <c r="BD13" s="113"/>
      <c r="BE13" s="113"/>
      <c r="BF13" s="112"/>
      <c r="BG13" s="113" t="str">
        <f>VLOOKUP(G13,код!A:G,2,FALSE())</f>
        <v>РО127623   </v>
      </c>
    </row>
    <row r="14" spans="1:68" ht="15.75" x14ac:dyDescent="0.25">
      <c r="B14" s="157" t="s">
        <v>273</v>
      </c>
      <c r="C14" s="385" t="s">
        <v>274</v>
      </c>
      <c r="D14" s="133" t="s">
        <v>272</v>
      </c>
      <c r="E14" s="132" t="s">
        <v>271</v>
      </c>
      <c r="F14" t="s">
        <v>642</v>
      </c>
      <c r="G14" s="504" t="s">
        <v>60</v>
      </c>
      <c r="H14" s="445" t="s">
        <v>61</v>
      </c>
      <c r="I14" s="498" t="s">
        <v>271</v>
      </c>
      <c r="J14" s="499" t="s">
        <v>640</v>
      </c>
      <c r="K14" s="500"/>
      <c r="L14" s="445" t="s">
        <v>641</v>
      </c>
      <c r="M14" s="518">
        <v>4404</v>
      </c>
      <c r="N14" s="519" t="str">
        <f>'для впр'!E25</f>
        <v>Кромка в колір</v>
      </c>
      <c r="O14" s="520" t="str">
        <f>'для впр'!F25</f>
        <v>GL-101</v>
      </c>
      <c r="P14" s="440">
        <f>'для впр'!G25</f>
        <v>0</v>
      </c>
      <c r="Q14" s="445" t="str">
        <f>'для впр'!H25</f>
        <v>GL-101</v>
      </c>
      <c r="R14" s="445"/>
      <c r="S14" s="446" t="str">
        <f>'для впр'!J25</f>
        <v>Кромка Нестандарт</v>
      </c>
      <c r="T14" s="505">
        <f>'для впр'!K25</f>
        <v>0</v>
      </c>
      <c r="U14" s="440">
        <f>'для впр'!L25</f>
        <v>0</v>
      </c>
      <c r="V14" s="504">
        <f>'для впр'!M25</f>
        <v>0</v>
      </c>
      <c r="W14" s="445"/>
      <c r="X14" s="445"/>
      <c r="Y14" s="445"/>
      <c r="Z14" s="445"/>
      <c r="AA14" s="449" t="s">
        <v>273</v>
      </c>
      <c r="AB14" s="525" t="s">
        <v>274</v>
      </c>
      <c r="AC14" s="449" t="s">
        <v>190</v>
      </c>
      <c r="AD14">
        <v>32</v>
      </c>
      <c r="AE14">
        <v>32</v>
      </c>
      <c r="AF14">
        <v>0.84</v>
      </c>
      <c r="AG14">
        <v>0.81</v>
      </c>
      <c r="AH14">
        <v>0.84</v>
      </c>
      <c r="AI14">
        <v>0.71</v>
      </c>
      <c r="AK14" t="s">
        <v>4</v>
      </c>
      <c r="AN14" s="160" t="s">
        <v>636</v>
      </c>
      <c r="AR14" s="279" t="s">
        <v>12</v>
      </c>
      <c r="AS14" s="279" t="str">
        <f t="shared" si="0"/>
        <v>Кромка в колір</v>
      </c>
      <c r="AT14" s="279" t="str">
        <f t="shared" si="1"/>
        <v>GL-101</v>
      </c>
      <c r="AU14" s="279">
        <f t="shared" si="2"/>
        <v>0</v>
      </c>
      <c r="AV14" s="279" t="str">
        <f t="shared" si="3"/>
        <v>GL-101</v>
      </c>
      <c r="AW14" s="139" t="s">
        <v>193</v>
      </c>
      <c r="AX14" s="279" t="str">
        <f t="shared" si="4"/>
        <v>Кромка Нестандарт</v>
      </c>
      <c r="AY14" s="279">
        <f t="shared" si="5"/>
        <v>0</v>
      </c>
      <c r="AZ14" s="279">
        <f t="shared" si="6"/>
        <v>0</v>
      </c>
      <c r="BA14" s="280">
        <f t="shared" si="7"/>
        <v>0</v>
      </c>
      <c r="BB14" s="113"/>
      <c r="BC14" s="113"/>
      <c r="BD14" s="113"/>
      <c r="BE14" s="113"/>
      <c r="BF14" s="112"/>
      <c r="BG14" s="113" t="str">
        <f>VLOOKUP(G14,код!A:G,2,FALSE())</f>
        <v>РО127501   </v>
      </c>
    </row>
    <row r="15" spans="1:68" ht="15.75" x14ac:dyDescent="0.25">
      <c r="B15" s="141" t="s">
        <v>278</v>
      </c>
      <c r="C15" s="154" t="s">
        <v>279</v>
      </c>
      <c r="D15" s="133" t="s">
        <v>277</v>
      </c>
      <c r="E15" s="132" t="s">
        <v>276</v>
      </c>
      <c r="F15" t="s">
        <v>643</v>
      </c>
      <c r="G15" s="504" t="s">
        <v>64</v>
      </c>
      <c r="H15" s="445" t="s">
        <v>65</v>
      </c>
      <c r="I15" s="498" t="s">
        <v>276</v>
      </c>
      <c r="J15" s="499" t="s">
        <v>644</v>
      </c>
      <c r="K15" s="500"/>
      <c r="L15" s="445" t="s">
        <v>645</v>
      </c>
      <c r="M15" s="518">
        <v>4808</v>
      </c>
      <c r="N15" s="526" t="str">
        <f>'для впр'!E26</f>
        <v>Кромка в колір</v>
      </c>
      <c r="O15" s="520" t="str">
        <f>'для впр'!F26</f>
        <v>ME-001</v>
      </c>
      <c r="P15" s="440">
        <f>'для впр'!G26</f>
        <v>0</v>
      </c>
      <c r="Q15" s="504" t="str">
        <f>'для впр'!H26</f>
        <v>ME-001</v>
      </c>
      <c r="R15" s="445"/>
      <c r="S15" s="446" t="str">
        <f>'для впр'!J26</f>
        <v>Кромка Нестандарт</v>
      </c>
      <c r="T15" s="505">
        <f>'для впр'!K26</f>
        <v>0</v>
      </c>
      <c r="U15" s="440">
        <f>'для впр'!L26</f>
        <v>0</v>
      </c>
      <c r="V15" s="504">
        <f>'для впр'!M26</f>
        <v>0</v>
      </c>
      <c r="W15" s="445"/>
      <c r="X15" s="445"/>
      <c r="Y15" s="445"/>
      <c r="Z15" s="445"/>
      <c r="AA15" s="449" t="s">
        <v>278</v>
      </c>
      <c r="AB15" s="437" t="s">
        <v>279</v>
      </c>
      <c r="AC15" s="449" t="s">
        <v>194</v>
      </c>
      <c r="AD15">
        <v>32</v>
      </c>
      <c r="AE15">
        <v>32</v>
      </c>
      <c r="AF15">
        <v>0.84</v>
      </c>
      <c r="AG15">
        <v>0.81</v>
      </c>
      <c r="AH15">
        <v>0.84</v>
      </c>
      <c r="AI15">
        <v>0.81</v>
      </c>
      <c r="AJ15">
        <v>0.76</v>
      </c>
      <c r="AK15" t="s">
        <v>4</v>
      </c>
      <c r="AN15" s="144" t="s">
        <v>646</v>
      </c>
      <c r="AR15" s="279" t="s">
        <v>12</v>
      </c>
      <c r="AS15" s="279" t="str">
        <f t="shared" si="0"/>
        <v>Кромка в колір</v>
      </c>
      <c r="AT15" s="279" t="str">
        <f t="shared" si="1"/>
        <v>ME-001</v>
      </c>
      <c r="AU15" s="279">
        <f t="shared" si="2"/>
        <v>0</v>
      </c>
      <c r="AV15" s="279" t="str">
        <f t="shared" si="3"/>
        <v>ME-001</v>
      </c>
      <c r="AW15" s="139" t="s">
        <v>193</v>
      </c>
      <c r="AX15" s="279" t="str">
        <f t="shared" si="4"/>
        <v>Кромка Нестандарт</v>
      </c>
      <c r="AY15" s="279">
        <f t="shared" si="5"/>
        <v>0</v>
      </c>
      <c r="AZ15" s="279">
        <f t="shared" si="6"/>
        <v>0</v>
      </c>
      <c r="BA15" s="280">
        <f t="shared" si="7"/>
        <v>0</v>
      </c>
      <c r="BB15" s="113"/>
      <c r="BC15" s="113"/>
      <c r="BD15" s="113"/>
      <c r="BE15" s="113"/>
      <c r="BF15" s="112"/>
      <c r="BG15" s="113" t="str">
        <f>VLOOKUP(G15,код!A:G,2,FALSE())</f>
        <v>РО127502   </v>
      </c>
    </row>
    <row r="16" spans="1:68" ht="15.75" x14ac:dyDescent="0.25">
      <c r="B16" s="134" t="s">
        <v>283</v>
      </c>
      <c r="C16" s="155" t="s">
        <v>284</v>
      </c>
      <c r="D16" s="133" t="s">
        <v>282</v>
      </c>
      <c r="E16" s="132" t="s">
        <v>281</v>
      </c>
      <c r="F16" t="s">
        <v>647</v>
      </c>
      <c r="G16" s="508" t="s">
        <v>950</v>
      </c>
      <c r="H16" s="508" t="s">
        <v>951</v>
      </c>
      <c r="I16" s="498" t="s">
        <v>281</v>
      </c>
      <c r="J16" s="499" t="s">
        <v>644</v>
      </c>
      <c r="K16" s="500"/>
      <c r="L16" s="445" t="s">
        <v>645</v>
      </c>
      <c r="M16" s="518">
        <v>4808</v>
      </c>
      <c r="N16" s="526" t="str">
        <f>'для впр'!E27</f>
        <v>Кромка в колір</v>
      </c>
      <c r="O16" s="520" t="str">
        <f>'для впр'!F27</f>
        <v>ME-805</v>
      </c>
      <c r="P16" s="440">
        <f>'для впр'!G27</f>
        <v>0</v>
      </c>
      <c r="Q16" s="445" t="str">
        <f>'для впр'!H27</f>
        <v>ME-805</v>
      </c>
      <c r="R16" s="445"/>
      <c r="S16" s="446" t="str">
        <f>'для впр'!J27</f>
        <v>Кромка Нестандарт</v>
      </c>
      <c r="T16" s="505">
        <f>'для впр'!K27</f>
        <v>0</v>
      </c>
      <c r="U16" s="440">
        <f>'для впр'!L27</f>
        <v>0</v>
      </c>
      <c r="V16" s="504">
        <f>'для впр'!M27</f>
        <v>0</v>
      </c>
      <c r="W16" s="445"/>
      <c r="X16" s="445"/>
      <c r="Y16" s="445"/>
      <c r="Z16" s="445"/>
      <c r="AA16" s="449" t="s">
        <v>283</v>
      </c>
      <c r="AB16" s="437" t="s">
        <v>284</v>
      </c>
      <c r="AC16" s="449" t="s">
        <v>194</v>
      </c>
      <c r="AD16">
        <v>32</v>
      </c>
      <c r="AE16">
        <v>32</v>
      </c>
      <c r="AF16">
        <v>0.84</v>
      </c>
      <c r="AG16">
        <v>0.81</v>
      </c>
      <c r="AH16">
        <v>0.84</v>
      </c>
      <c r="AI16">
        <v>0.81</v>
      </c>
      <c r="AK16" t="s">
        <v>4</v>
      </c>
      <c r="AN16" s="138" t="s">
        <v>364</v>
      </c>
      <c r="AR16" s="279" t="s">
        <v>12</v>
      </c>
      <c r="AS16" s="279" t="str">
        <f t="shared" si="0"/>
        <v>Кромка в колір</v>
      </c>
      <c r="AT16" s="279" t="str">
        <f t="shared" si="1"/>
        <v>ME-805</v>
      </c>
      <c r="AU16" s="279">
        <f t="shared" si="2"/>
        <v>0</v>
      </c>
      <c r="AV16" s="279" t="str">
        <f t="shared" si="3"/>
        <v>ME-805</v>
      </c>
      <c r="AW16" s="139" t="s">
        <v>193</v>
      </c>
      <c r="AX16" s="279" t="str">
        <f t="shared" si="4"/>
        <v>Кромка Нестандарт</v>
      </c>
      <c r="AY16" s="279">
        <f t="shared" si="5"/>
        <v>0</v>
      </c>
      <c r="AZ16" s="279">
        <f t="shared" si="6"/>
        <v>0</v>
      </c>
      <c r="BA16" s="280">
        <f t="shared" si="7"/>
        <v>0</v>
      </c>
      <c r="BB16" s="113"/>
      <c r="BC16" s="113"/>
      <c r="BD16" s="113"/>
      <c r="BE16" s="113"/>
      <c r="BF16" s="112"/>
      <c r="BG16" s="113" t="str">
        <f>VLOOKUP(G16,код!A:G,2,FALSE())</f>
        <v xml:space="preserve">РО174137   </v>
      </c>
    </row>
    <row r="17" spans="1:68" ht="15.75" x14ac:dyDescent="0.25">
      <c r="B17" s="134" t="s">
        <v>288</v>
      </c>
      <c r="C17" s="155" t="s">
        <v>289</v>
      </c>
      <c r="D17" s="133" t="s">
        <v>287</v>
      </c>
      <c r="E17" s="132" t="s">
        <v>286</v>
      </c>
      <c r="F17" t="s">
        <v>648</v>
      </c>
      <c r="G17" s="508" t="s">
        <v>952</v>
      </c>
      <c r="H17" s="508" t="s">
        <v>953</v>
      </c>
      <c r="I17" s="498" t="s">
        <v>286</v>
      </c>
      <c r="J17" s="499" t="s">
        <v>644</v>
      </c>
      <c r="K17" s="500"/>
      <c r="L17" s="445" t="s">
        <v>645</v>
      </c>
      <c r="M17" s="518">
        <v>4808</v>
      </c>
      <c r="N17" s="526" t="str">
        <f>'для впр'!E28</f>
        <v>Кромка в колір</v>
      </c>
      <c r="O17" s="520" t="str">
        <f>'для впр'!F28</f>
        <v>ME-806</v>
      </c>
      <c r="P17" s="440">
        <f>'для впр'!G28</f>
        <v>0</v>
      </c>
      <c r="Q17" s="445" t="str">
        <f>'для впр'!H28</f>
        <v>ME-806</v>
      </c>
      <c r="R17" s="445"/>
      <c r="S17" s="446" t="str">
        <f>'для впр'!J28</f>
        <v>Кромка Нестандарт</v>
      </c>
      <c r="T17" s="505">
        <f>'для впр'!K28</f>
        <v>0</v>
      </c>
      <c r="U17" s="440">
        <f>'для впр'!L28</f>
        <v>0</v>
      </c>
      <c r="V17" s="504">
        <f>'для впр'!M28</f>
        <v>0</v>
      </c>
      <c r="W17" s="445"/>
      <c r="X17" s="445"/>
      <c r="Y17" s="445"/>
      <c r="Z17" s="445"/>
      <c r="AA17" s="449" t="s">
        <v>288</v>
      </c>
      <c r="AB17" s="437" t="s">
        <v>289</v>
      </c>
      <c r="AC17" s="449" t="s">
        <v>194</v>
      </c>
      <c r="AD17">
        <v>32</v>
      </c>
      <c r="AE17">
        <v>32</v>
      </c>
      <c r="AF17">
        <v>0.84</v>
      </c>
      <c r="AG17">
        <v>0.81</v>
      </c>
      <c r="AH17">
        <v>0.84</v>
      </c>
      <c r="AI17">
        <v>0.81</v>
      </c>
      <c r="AK17" t="s">
        <v>4</v>
      </c>
      <c r="AN17" s="138" t="s">
        <v>364</v>
      </c>
      <c r="AR17" s="279" t="s">
        <v>12</v>
      </c>
      <c r="AS17" s="279" t="str">
        <f t="shared" si="0"/>
        <v>Кромка в колір</v>
      </c>
      <c r="AT17" s="279" t="str">
        <f t="shared" si="1"/>
        <v>ME-806</v>
      </c>
      <c r="AU17" s="279">
        <f t="shared" si="2"/>
        <v>0</v>
      </c>
      <c r="AV17" s="279" t="str">
        <f t="shared" si="3"/>
        <v>ME-806</v>
      </c>
      <c r="AW17" s="139" t="s">
        <v>193</v>
      </c>
      <c r="AX17" s="279" t="str">
        <f t="shared" si="4"/>
        <v>Кромка Нестандарт</v>
      </c>
      <c r="AY17" s="279">
        <f t="shared" si="5"/>
        <v>0</v>
      </c>
      <c r="AZ17" s="279">
        <f t="shared" si="6"/>
        <v>0</v>
      </c>
      <c r="BA17" s="280">
        <f t="shared" si="7"/>
        <v>0</v>
      </c>
      <c r="BB17" s="113"/>
      <c r="BC17" s="113"/>
      <c r="BD17" s="113"/>
      <c r="BE17" s="113"/>
      <c r="BF17" s="112"/>
      <c r="BG17" s="113" t="str">
        <f>VLOOKUP(G17,код!A:G,2,FALSE())</f>
        <v xml:space="preserve">РО174134   </v>
      </c>
    </row>
    <row r="18" spans="1:68" ht="15.75" x14ac:dyDescent="0.25">
      <c r="B18" s="134" t="s">
        <v>293</v>
      </c>
      <c r="C18" s="155" t="s">
        <v>294</v>
      </c>
      <c r="D18" s="133" t="s">
        <v>292</v>
      </c>
      <c r="E18" s="132" t="s">
        <v>291</v>
      </c>
      <c r="F18" t="s">
        <v>649</v>
      </c>
      <c r="G18" s="504" t="s">
        <v>66</v>
      </c>
      <c r="H18" s="445" t="s">
        <v>67</v>
      </c>
      <c r="I18" s="498" t="s">
        <v>291</v>
      </c>
      <c r="J18" s="499" t="s">
        <v>644</v>
      </c>
      <c r="K18" s="500"/>
      <c r="L18" s="445" t="s">
        <v>645</v>
      </c>
      <c r="M18" s="518">
        <v>4808</v>
      </c>
      <c r="N18" s="526" t="str">
        <f>'для впр'!E29</f>
        <v>Кромка в колір</v>
      </c>
      <c r="O18" s="520" t="str">
        <f>'для впр'!F29</f>
        <v>ME-900</v>
      </c>
      <c r="P18" s="440">
        <f>'для впр'!G29</f>
        <v>0</v>
      </c>
      <c r="Q18" s="445" t="str">
        <f>'для впр'!H29</f>
        <v>ME-900</v>
      </c>
      <c r="R18" s="445"/>
      <c r="S18" s="446" t="str">
        <f>'для впр'!J29</f>
        <v>Кромка Нестандарт</v>
      </c>
      <c r="T18" s="505">
        <f>'для впр'!K29</f>
        <v>0</v>
      </c>
      <c r="U18" s="440">
        <f>'для впр'!L29</f>
        <v>0</v>
      </c>
      <c r="V18" s="504">
        <f>'для впр'!M29</f>
        <v>0</v>
      </c>
      <c r="W18" s="445"/>
      <c r="X18" s="445"/>
      <c r="Y18" s="445"/>
      <c r="Z18" s="445"/>
      <c r="AA18" s="449" t="s">
        <v>293</v>
      </c>
      <c r="AB18" s="437" t="s">
        <v>294</v>
      </c>
      <c r="AC18" s="449" t="s">
        <v>194</v>
      </c>
      <c r="AD18">
        <v>32</v>
      </c>
      <c r="AE18">
        <v>32</v>
      </c>
      <c r="AF18">
        <v>0.84</v>
      </c>
      <c r="AG18">
        <v>0.81</v>
      </c>
      <c r="AH18">
        <v>0.84</v>
      </c>
      <c r="AI18">
        <v>0.81</v>
      </c>
      <c r="AK18" t="s">
        <v>4</v>
      </c>
      <c r="AN18" s="138" t="s">
        <v>364</v>
      </c>
      <c r="AR18" s="279" t="s">
        <v>12</v>
      </c>
      <c r="AS18" s="279" t="str">
        <f t="shared" si="0"/>
        <v>Кромка в колір</v>
      </c>
      <c r="AT18" s="279" t="str">
        <f t="shared" si="1"/>
        <v>ME-900</v>
      </c>
      <c r="AU18" s="279">
        <f t="shared" si="2"/>
        <v>0</v>
      </c>
      <c r="AV18" s="279" t="str">
        <f t="shared" si="3"/>
        <v>ME-900</v>
      </c>
      <c r="AW18" s="139" t="s">
        <v>193</v>
      </c>
      <c r="AX18" s="279" t="str">
        <f t="shared" si="4"/>
        <v>Кромка Нестандарт</v>
      </c>
      <c r="AY18" s="279">
        <f t="shared" si="5"/>
        <v>0</v>
      </c>
      <c r="AZ18" s="279">
        <f t="shared" si="6"/>
        <v>0</v>
      </c>
      <c r="BA18" s="280">
        <f t="shared" si="7"/>
        <v>0</v>
      </c>
      <c r="BB18" s="113"/>
      <c r="BC18" s="113"/>
      <c r="BD18" s="113"/>
      <c r="BE18" s="113"/>
      <c r="BF18" s="112"/>
      <c r="BG18" s="113" t="str">
        <f>VLOOKUP(G18,код!A:G,2,FALSE())</f>
        <v>РО127627   </v>
      </c>
    </row>
    <row r="19" spans="1:68" ht="15.75" x14ac:dyDescent="0.25">
      <c r="B19" s="134" t="s">
        <v>298</v>
      </c>
      <c r="C19" s="155" t="s">
        <v>299</v>
      </c>
      <c r="D19" s="133" t="s">
        <v>297</v>
      </c>
      <c r="E19" s="132" t="s">
        <v>296</v>
      </c>
      <c r="F19" t="s">
        <v>650</v>
      </c>
      <c r="G19" s="508" t="s">
        <v>948</v>
      </c>
      <c r="H19" s="508" t="s">
        <v>949</v>
      </c>
      <c r="I19" s="498" t="s">
        <v>296</v>
      </c>
      <c r="J19" s="499" t="s">
        <v>644</v>
      </c>
      <c r="K19" s="500"/>
      <c r="L19" s="445" t="s">
        <v>645</v>
      </c>
      <c r="M19" s="518">
        <v>4808</v>
      </c>
      <c r="N19" s="526" t="str">
        <f>'для впр'!E30</f>
        <v>Кромка в колір</v>
      </c>
      <c r="O19" s="520" t="str">
        <f>'для впр'!F30</f>
        <v>ME-401</v>
      </c>
      <c r="P19" s="526">
        <f>'для впр'!G30</f>
        <v>0</v>
      </c>
      <c r="Q19" s="445" t="str">
        <f>'для впр'!H30</f>
        <v>ME-401</v>
      </c>
      <c r="R19" s="445"/>
      <c r="S19" s="446" t="str">
        <f>'для впр'!J30</f>
        <v>Кромка Нестандарт</v>
      </c>
      <c r="T19" s="505">
        <f>'для впр'!K30</f>
        <v>0</v>
      </c>
      <c r="U19" s="440">
        <f>'для впр'!L30</f>
        <v>0</v>
      </c>
      <c r="V19" s="504">
        <f>'для впр'!M30</f>
        <v>0</v>
      </c>
      <c r="W19" s="445"/>
      <c r="X19" s="445"/>
      <c r="Y19" s="445"/>
      <c r="Z19" s="445"/>
      <c r="AA19" s="449" t="s">
        <v>298</v>
      </c>
      <c r="AB19" s="437" t="s">
        <v>299</v>
      </c>
      <c r="AC19" s="449" t="s">
        <v>194</v>
      </c>
      <c r="AD19">
        <v>32</v>
      </c>
      <c r="AE19">
        <v>32</v>
      </c>
      <c r="AF19">
        <v>0.84</v>
      </c>
      <c r="AG19">
        <v>0.81</v>
      </c>
      <c r="AH19">
        <v>1.47</v>
      </c>
      <c r="AI19">
        <v>0.81</v>
      </c>
      <c r="AK19" t="s">
        <v>4</v>
      </c>
      <c r="AN19" s="138" t="s">
        <v>364</v>
      </c>
      <c r="AR19" s="279" t="s">
        <v>12</v>
      </c>
      <c r="AS19" s="279" t="str">
        <f t="shared" si="0"/>
        <v>Кромка в колір</v>
      </c>
      <c r="AT19" s="279" t="str">
        <f t="shared" si="1"/>
        <v>ME-401</v>
      </c>
      <c r="AU19" s="279">
        <f t="shared" si="2"/>
        <v>0</v>
      </c>
      <c r="AV19" s="279" t="str">
        <f t="shared" si="3"/>
        <v>ME-401</v>
      </c>
      <c r="AW19" s="139" t="s">
        <v>193</v>
      </c>
      <c r="AX19" s="279" t="str">
        <f t="shared" si="4"/>
        <v>Кромка Нестандарт</v>
      </c>
      <c r="AY19" s="279">
        <f t="shared" si="5"/>
        <v>0</v>
      </c>
      <c r="AZ19" s="279">
        <f t="shared" si="6"/>
        <v>0</v>
      </c>
      <c r="BA19" s="280">
        <f t="shared" si="7"/>
        <v>0</v>
      </c>
      <c r="BB19" s="113"/>
      <c r="BC19" s="113"/>
      <c r="BD19" s="113"/>
      <c r="BE19" s="113"/>
      <c r="BF19" s="112"/>
      <c r="BG19" s="113" t="str">
        <f>VLOOKUP(G19,код!A:G,2,FALSE())</f>
        <v xml:space="preserve">РО174136   </v>
      </c>
    </row>
    <row r="20" spans="1:68" ht="15.75" x14ac:dyDescent="0.25">
      <c r="B20" s="157" t="s">
        <v>303</v>
      </c>
      <c r="C20" s="158" t="s">
        <v>304</v>
      </c>
      <c r="D20" s="133" t="s">
        <v>302</v>
      </c>
      <c r="E20" s="132" t="s">
        <v>301</v>
      </c>
      <c r="F20" t="s">
        <v>651</v>
      </c>
      <c r="G20" s="504" t="s">
        <v>1038</v>
      </c>
      <c r="H20" s="445" t="s">
        <v>68</v>
      </c>
      <c r="I20" s="498" t="s">
        <v>301</v>
      </c>
      <c r="J20" s="499" t="s">
        <v>644</v>
      </c>
      <c r="K20" s="500"/>
      <c r="L20" s="445" t="s">
        <v>645</v>
      </c>
      <c r="M20" s="518">
        <v>4808</v>
      </c>
      <c r="N20" s="526" t="str">
        <f>'для впр'!E31</f>
        <v>Кромка в колір</v>
      </c>
      <c r="O20" s="520" t="str">
        <f>'для впр'!F31</f>
        <v>ME-203</v>
      </c>
      <c r="P20" s="440">
        <f>'для впр'!G31</f>
        <v>0</v>
      </c>
      <c r="Q20" s="445" t="str">
        <f>'для впр'!H31</f>
        <v>ME-203</v>
      </c>
      <c r="R20" s="445"/>
      <c r="S20" s="446" t="str">
        <f>'для впр'!J31</f>
        <v>Кромка Нестандарт</v>
      </c>
      <c r="T20" s="505">
        <f>'для впр'!K31</f>
        <v>0</v>
      </c>
      <c r="U20" s="440">
        <f>'для впр'!L31</f>
        <v>0</v>
      </c>
      <c r="V20" s="504">
        <f>'для впр'!M31</f>
        <v>0</v>
      </c>
      <c r="W20" s="445"/>
      <c r="X20" s="445"/>
      <c r="Y20" s="445"/>
      <c r="Z20" s="445"/>
      <c r="AA20" s="449" t="s">
        <v>303</v>
      </c>
      <c r="AB20" s="437" t="s">
        <v>304</v>
      </c>
      <c r="AC20" s="449" t="s">
        <v>194</v>
      </c>
      <c r="AD20">
        <v>32</v>
      </c>
      <c r="AE20">
        <v>32</v>
      </c>
      <c r="AF20">
        <v>0.84</v>
      </c>
      <c r="AG20">
        <v>0.81</v>
      </c>
      <c r="AH20">
        <v>0.84</v>
      </c>
      <c r="AI20">
        <v>0.81</v>
      </c>
      <c r="AK20" t="s">
        <v>4</v>
      </c>
      <c r="AN20" s="160" t="s">
        <v>364</v>
      </c>
      <c r="AR20" s="279" t="s">
        <v>12</v>
      </c>
      <c r="AS20" s="279" t="str">
        <f t="shared" si="0"/>
        <v>Кромка в колір</v>
      </c>
      <c r="AT20" s="279" t="str">
        <f t="shared" si="1"/>
        <v>ME-203</v>
      </c>
      <c r="AU20" s="279">
        <f t="shared" si="2"/>
        <v>0</v>
      </c>
      <c r="AV20" s="279" t="str">
        <f t="shared" si="3"/>
        <v>ME-203</v>
      </c>
      <c r="AW20" s="139" t="s">
        <v>193</v>
      </c>
      <c r="AX20" s="279" t="str">
        <f t="shared" si="4"/>
        <v>Кромка Нестандарт</v>
      </c>
      <c r="AY20" s="279">
        <f t="shared" si="5"/>
        <v>0</v>
      </c>
      <c r="AZ20" s="279">
        <f t="shared" si="6"/>
        <v>0</v>
      </c>
      <c r="BA20" s="280">
        <f t="shared" si="7"/>
        <v>0</v>
      </c>
      <c r="BB20" s="113"/>
      <c r="BC20" s="113"/>
      <c r="BD20" s="113"/>
      <c r="BE20" s="113"/>
      <c r="BF20" s="112"/>
      <c r="BG20" s="113" t="str">
        <f>VLOOKUP(G20,код!A:G,2,FALSE())</f>
        <v>РО176345</v>
      </c>
    </row>
    <row r="21" spans="1:68" ht="15.75" x14ac:dyDescent="0.25">
      <c r="A21" s="281"/>
      <c r="B21" s="288" t="s">
        <v>405</v>
      </c>
      <c r="C21" s="289" t="s">
        <v>219</v>
      </c>
      <c r="D21" s="284" t="s">
        <v>652</v>
      </c>
      <c r="E21" s="190" t="s">
        <v>306</v>
      </c>
      <c r="F21" s="281" t="s">
        <v>653</v>
      </c>
      <c r="G21" s="504" t="s">
        <v>1372</v>
      </c>
      <c r="H21" s="513" t="s">
        <v>1373</v>
      </c>
      <c r="I21" s="434" t="s">
        <v>306</v>
      </c>
      <c r="J21" s="511" t="s">
        <v>654</v>
      </c>
      <c r="K21" s="512"/>
      <c r="L21" s="513" t="s">
        <v>655</v>
      </c>
      <c r="M21" s="527">
        <v>4199</v>
      </c>
      <c r="N21" s="519" t="str">
        <f>'для впр'!E32</f>
        <v>Кромка в колір</v>
      </c>
      <c r="O21" s="521" t="str">
        <f>'для впр'!F32</f>
        <v>MT-AF-500</v>
      </c>
      <c r="P21" s="522">
        <f>'для впр'!G32</f>
        <v>0</v>
      </c>
      <c r="Q21" s="504" t="str">
        <f>'для впр'!H32</f>
        <v>MT-AF-500</v>
      </c>
      <c r="R21" s="504"/>
      <c r="S21" s="446" t="str">
        <f>'для впр'!J32</f>
        <v>Кромка Нестандарт</v>
      </c>
      <c r="T21" s="505">
        <f>'для впр'!K32</f>
        <v>0</v>
      </c>
      <c r="U21" s="440">
        <f>'для впр'!L32</f>
        <v>0</v>
      </c>
      <c r="V21" s="504">
        <f>'для впр'!M32</f>
        <v>0</v>
      </c>
      <c r="W21" s="504"/>
      <c r="X21" s="504"/>
      <c r="Y21" s="504"/>
      <c r="Z21" s="504"/>
      <c r="AA21" s="523" t="s">
        <v>307</v>
      </c>
      <c r="AB21" s="524" t="s">
        <v>308</v>
      </c>
      <c r="AC21" s="523" t="s">
        <v>200</v>
      </c>
      <c r="AD21" s="281">
        <v>32</v>
      </c>
      <c r="AE21" s="281">
        <v>32</v>
      </c>
      <c r="AF21" s="281">
        <v>0.84</v>
      </c>
      <c r="AG21" s="281">
        <v>0.81</v>
      </c>
      <c r="AH21" s="281">
        <v>0.84</v>
      </c>
      <c r="AI21" s="281">
        <v>0.76</v>
      </c>
      <c r="AJ21" s="281"/>
      <c r="AK21" s="281" t="s">
        <v>4</v>
      </c>
      <c r="AL21" s="281"/>
      <c r="AM21" s="281"/>
      <c r="AN21" s="291" t="s">
        <v>364</v>
      </c>
      <c r="AO21" s="281"/>
      <c r="AP21" s="281"/>
      <c r="AQ21" s="281"/>
      <c r="AR21" s="279" t="s">
        <v>12</v>
      </c>
      <c r="AS21" s="279" t="str">
        <f t="shared" si="0"/>
        <v>Кромка в колір</v>
      </c>
      <c r="AT21" s="279" t="str">
        <f t="shared" si="1"/>
        <v>MT-AF-500</v>
      </c>
      <c r="AU21" s="279">
        <f t="shared" si="2"/>
        <v>0</v>
      </c>
      <c r="AV21" s="279" t="str">
        <f t="shared" si="3"/>
        <v>MT-AF-500</v>
      </c>
      <c r="AW21" s="139" t="s">
        <v>193</v>
      </c>
      <c r="AX21" s="279" t="str">
        <f t="shared" si="4"/>
        <v>Кромка Нестандарт</v>
      </c>
      <c r="AY21" s="279">
        <f t="shared" si="5"/>
        <v>0</v>
      </c>
      <c r="AZ21" s="279">
        <f t="shared" si="6"/>
        <v>0</v>
      </c>
      <c r="BA21" s="280">
        <f t="shared" si="7"/>
        <v>0</v>
      </c>
      <c r="BB21" s="286"/>
      <c r="BC21" s="113"/>
      <c r="BD21" s="113"/>
      <c r="BE21" s="113"/>
      <c r="BF21" s="112"/>
      <c r="BG21" s="113" t="str">
        <f>VLOOKUP(G21,код!A:G,2,FALSE())</f>
        <v xml:space="preserve">РО181450   </v>
      </c>
      <c r="BH21" s="281"/>
      <c r="BI21" s="281"/>
      <c r="BJ21" s="281"/>
      <c r="BK21" s="281"/>
      <c r="BL21" s="281"/>
      <c r="BM21" s="281"/>
      <c r="BN21" s="281"/>
      <c r="BO21" s="281"/>
      <c r="BP21" s="281"/>
    </row>
    <row r="22" spans="1:68" ht="15.75" x14ac:dyDescent="0.25">
      <c r="A22" s="281"/>
      <c r="B22" s="282" t="s">
        <v>401</v>
      </c>
      <c r="C22" s="283" t="s">
        <v>229</v>
      </c>
      <c r="D22" s="284" t="s">
        <v>656</v>
      </c>
      <c r="E22" s="190" t="s">
        <v>310</v>
      </c>
      <c r="F22" s="281" t="s">
        <v>657</v>
      </c>
      <c r="G22" s="508" t="s">
        <v>962</v>
      </c>
      <c r="H22" s="508" t="s">
        <v>963</v>
      </c>
      <c r="I22" s="434" t="s">
        <v>310</v>
      </c>
      <c r="J22" s="511" t="s">
        <v>654</v>
      </c>
      <c r="K22" s="512"/>
      <c r="L22" s="513" t="s">
        <v>655</v>
      </c>
      <c r="M22" s="527">
        <v>4199</v>
      </c>
      <c r="N22" s="519" t="str">
        <f>'для впр'!E33</f>
        <v>Кромка в колір</v>
      </c>
      <c r="O22" s="521" t="str">
        <f>'для впр'!F33</f>
        <v>MT-AF-501</v>
      </c>
      <c r="P22" s="522">
        <f>'для впр'!G33</f>
        <v>0</v>
      </c>
      <c r="Q22" s="504" t="str">
        <f>'для впр'!H33</f>
        <v>MT-AF-501</v>
      </c>
      <c r="R22" s="504"/>
      <c r="S22" s="446" t="str">
        <f>'для впр'!J33</f>
        <v>Кромка Нестандарт</v>
      </c>
      <c r="T22" s="505">
        <f>'для впр'!K33</f>
        <v>0</v>
      </c>
      <c r="U22" s="440">
        <f>'для впр'!L33</f>
        <v>0</v>
      </c>
      <c r="V22" s="504">
        <f>'для впр'!M33</f>
        <v>0</v>
      </c>
      <c r="W22" s="504"/>
      <c r="X22" s="504"/>
      <c r="Y22" s="504"/>
      <c r="Z22" s="504"/>
      <c r="AA22" s="523" t="s">
        <v>311</v>
      </c>
      <c r="AB22" s="524" t="s">
        <v>312</v>
      </c>
      <c r="AC22" s="523" t="s">
        <v>200</v>
      </c>
      <c r="AD22" s="281">
        <v>32</v>
      </c>
      <c r="AE22" s="281">
        <v>32</v>
      </c>
      <c r="AF22" s="281">
        <v>0.84</v>
      </c>
      <c r="AG22" s="281">
        <v>0.81</v>
      </c>
      <c r="AH22" s="281">
        <v>0.84</v>
      </c>
      <c r="AI22" s="281">
        <v>0.76</v>
      </c>
      <c r="AJ22" s="281"/>
      <c r="AK22" s="281" t="s">
        <v>4</v>
      </c>
      <c r="AL22" s="281"/>
      <c r="AM22" s="281"/>
      <c r="AN22" s="285" t="s">
        <v>364</v>
      </c>
      <c r="AO22" s="281"/>
      <c r="AP22" s="281"/>
      <c r="AQ22" s="281"/>
      <c r="AR22" s="279" t="s">
        <v>12</v>
      </c>
      <c r="AS22" s="279" t="str">
        <f t="shared" si="0"/>
        <v>Кромка в колір</v>
      </c>
      <c r="AT22" s="279" t="str">
        <f t="shared" si="1"/>
        <v>MT-AF-501</v>
      </c>
      <c r="AU22" s="279">
        <f t="shared" si="2"/>
        <v>0</v>
      </c>
      <c r="AV22" s="279" t="str">
        <f t="shared" si="3"/>
        <v>MT-AF-501</v>
      </c>
      <c r="AW22" s="139" t="s">
        <v>193</v>
      </c>
      <c r="AX22" s="279" t="str">
        <f t="shared" si="4"/>
        <v>Кромка Нестандарт</v>
      </c>
      <c r="AY22" s="279">
        <f t="shared" si="5"/>
        <v>0</v>
      </c>
      <c r="AZ22" s="279">
        <f t="shared" si="6"/>
        <v>0</v>
      </c>
      <c r="BA22" s="280">
        <f t="shared" si="7"/>
        <v>0</v>
      </c>
      <c r="BB22" s="286"/>
      <c r="BC22" s="113"/>
      <c r="BD22" s="113"/>
      <c r="BE22" s="113"/>
      <c r="BF22" s="112"/>
      <c r="BG22" s="113" t="str">
        <f>VLOOKUP(G22,код!A:G,2,FALSE())</f>
        <v xml:space="preserve">РО174128   </v>
      </c>
      <c r="BH22" s="281"/>
      <c r="BI22" s="281"/>
      <c r="BJ22" s="281"/>
      <c r="BK22" s="281"/>
      <c r="BL22" s="281"/>
      <c r="BM22" s="281"/>
      <c r="BN22" s="281"/>
      <c r="BO22" s="281"/>
      <c r="BP22" s="281"/>
    </row>
    <row r="23" spans="1:68" ht="15.75" x14ac:dyDescent="0.25">
      <c r="A23" s="281"/>
      <c r="B23" s="282"/>
      <c r="C23" s="283"/>
      <c r="D23" s="284"/>
      <c r="E23" s="190" t="s">
        <v>314</v>
      </c>
      <c r="F23" s="281" t="s">
        <v>658</v>
      </c>
      <c r="G23" s="508" t="s">
        <v>964</v>
      </c>
      <c r="H23" s="508" t="s">
        <v>965</v>
      </c>
      <c r="I23" s="434" t="s">
        <v>314</v>
      </c>
      <c r="J23" s="511" t="s">
        <v>654</v>
      </c>
      <c r="K23" s="512"/>
      <c r="L23" s="513" t="s">
        <v>655</v>
      </c>
      <c r="M23" s="527">
        <v>4199</v>
      </c>
      <c r="N23" s="519" t="str">
        <f>'для впр'!E34</f>
        <v>Кромка в колір</v>
      </c>
      <c r="O23" s="521" t="str">
        <f>'для впр'!F34</f>
        <v>MT-AF-502</v>
      </c>
      <c r="P23" s="522">
        <f>'для впр'!G34</f>
        <v>0</v>
      </c>
      <c r="Q23" s="504" t="str">
        <f>'для впр'!H34</f>
        <v>MT-AF-502</v>
      </c>
      <c r="R23" s="504"/>
      <c r="S23" s="446" t="str">
        <f>'для впр'!J34</f>
        <v>Кромка Нестандарт</v>
      </c>
      <c r="T23" s="505">
        <f>'для впр'!K34</f>
        <v>0</v>
      </c>
      <c r="U23" s="440">
        <f>'для впр'!L34</f>
        <v>0</v>
      </c>
      <c r="V23" s="504">
        <f>'для впр'!M34</f>
        <v>0</v>
      </c>
      <c r="W23" s="504"/>
      <c r="X23" s="504"/>
      <c r="Y23" s="504"/>
      <c r="Z23" s="504"/>
      <c r="AA23" s="523" t="s">
        <v>315</v>
      </c>
      <c r="AB23" s="524" t="s">
        <v>316</v>
      </c>
      <c r="AC23" s="523" t="s">
        <v>200</v>
      </c>
      <c r="AD23" s="281"/>
      <c r="AE23" s="281"/>
      <c r="AF23" s="281"/>
      <c r="AG23" s="281"/>
      <c r="AH23" s="281"/>
      <c r="AI23" s="281"/>
      <c r="AJ23" s="281"/>
      <c r="AK23" s="281" t="s">
        <v>4</v>
      </c>
      <c r="AL23" s="281"/>
      <c r="AM23" s="281"/>
      <c r="AN23" s="285" t="s">
        <v>364</v>
      </c>
      <c r="AO23" s="281"/>
      <c r="AP23" s="281"/>
      <c r="AQ23" s="281"/>
      <c r="AR23" s="279" t="s">
        <v>12</v>
      </c>
      <c r="AS23" s="279" t="str">
        <f t="shared" si="0"/>
        <v>Кромка в колір</v>
      </c>
      <c r="AT23" s="279" t="str">
        <f t="shared" si="1"/>
        <v>MT-AF-502</v>
      </c>
      <c r="AU23" s="279">
        <f t="shared" si="2"/>
        <v>0</v>
      </c>
      <c r="AV23" s="279" t="str">
        <f t="shared" si="3"/>
        <v>MT-AF-502</v>
      </c>
      <c r="AW23" s="139" t="s">
        <v>193</v>
      </c>
      <c r="AX23" s="279" t="str">
        <f t="shared" si="4"/>
        <v>Кромка Нестандарт</v>
      </c>
      <c r="AY23" s="279">
        <f t="shared" si="5"/>
        <v>0</v>
      </c>
      <c r="AZ23" s="279">
        <f t="shared" si="6"/>
        <v>0</v>
      </c>
      <c r="BA23" s="280">
        <f t="shared" si="7"/>
        <v>0</v>
      </c>
      <c r="BB23" s="286"/>
      <c r="BC23" s="113"/>
      <c r="BD23" s="113"/>
      <c r="BE23" s="113"/>
      <c r="BF23" s="112"/>
      <c r="BG23" s="113" t="str">
        <f>VLOOKUP(G23,код!A:G,2,FALSE())</f>
        <v xml:space="preserve">РО174129   </v>
      </c>
      <c r="BH23" s="281"/>
      <c r="BI23" s="281"/>
      <c r="BJ23" s="281"/>
      <c r="BK23" s="281"/>
      <c r="BL23" s="281"/>
      <c r="BM23" s="281"/>
      <c r="BN23" s="281"/>
      <c r="BO23" s="281"/>
      <c r="BP23" s="281"/>
    </row>
    <row r="24" spans="1:68" ht="18.75" customHeight="1" x14ac:dyDescent="0.25">
      <c r="B24" s="292"/>
      <c r="C24" s="135"/>
      <c r="D24" s="293"/>
      <c r="E24" s="371" t="s">
        <v>318</v>
      </c>
      <c r="F24" s="294" t="s">
        <v>659</v>
      </c>
      <c r="G24" s="508" t="s">
        <v>938</v>
      </c>
      <c r="H24" s="508" t="s">
        <v>939</v>
      </c>
      <c r="I24" s="528" t="s">
        <v>318</v>
      </c>
      <c r="J24" s="499" t="s">
        <v>625</v>
      </c>
      <c r="K24" s="500"/>
      <c r="L24" s="513" t="s">
        <v>655</v>
      </c>
      <c r="M24" s="527">
        <v>4303</v>
      </c>
      <c r="N24" s="519" t="str">
        <f>'для впр'!E35</f>
        <v>Кромка в колір</v>
      </c>
      <c r="O24" s="521" t="str">
        <f>'для впр'!F35</f>
        <v>GL-501</v>
      </c>
      <c r="P24" s="522">
        <f>'для впр'!G35</f>
        <v>0</v>
      </c>
      <c r="Q24" s="504" t="str">
        <f>'для впр'!H35</f>
        <v>GL-501</v>
      </c>
      <c r="R24" s="445"/>
      <c r="S24" s="446" t="str">
        <f>'для впр'!J35</f>
        <v>Кромка Нестандарт</v>
      </c>
      <c r="T24" s="505">
        <f>'для впр'!K35</f>
        <v>0</v>
      </c>
      <c r="U24" s="440">
        <f>'для впр'!L35</f>
        <v>0</v>
      </c>
      <c r="V24" s="504">
        <f>'для впр'!M35</f>
        <v>0</v>
      </c>
      <c r="W24" s="445"/>
      <c r="X24" s="445"/>
      <c r="Y24" s="445"/>
      <c r="Z24" s="445"/>
      <c r="AA24" s="449" t="s">
        <v>319</v>
      </c>
      <c r="AB24" s="524" t="s">
        <v>312</v>
      </c>
      <c r="AC24" s="449" t="s">
        <v>190</v>
      </c>
      <c r="AK24" s="281" t="s">
        <v>4</v>
      </c>
      <c r="AN24" s="138"/>
      <c r="AR24" s="279" t="s">
        <v>12</v>
      </c>
      <c r="AS24" s="279" t="str">
        <f t="shared" si="0"/>
        <v>Кромка в колір</v>
      </c>
      <c r="AT24" s="279" t="str">
        <f t="shared" si="1"/>
        <v>GL-501</v>
      </c>
      <c r="AU24" s="279">
        <f t="shared" si="2"/>
        <v>0</v>
      </c>
      <c r="AV24" s="279" t="str">
        <f t="shared" si="3"/>
        <v>GL-501</v>
      </c>
      <c r="AW24" s="139" t="s">
        <v>193</v>
      </c>
      <c r="AX24" s="279" t="str">
        <f t="shared" si="4"/>
        <v>Кромка Нестандарт</v>
      </c>
      <c r="AY24" s="279">
        <f t="shared" si="5"/>
        <v>0</v>
      </c>
      <c r="AZ24" s="279">
        <f t="shared" si="6"/>
        <v>0</v>
      </c>
      <c r="BA24" s="280">
        <f t="shared" si="7"/>
        <v>0</v>
      </c>
      <c r="BB24" s="113"/>
      <c r="BC24" s="113"/>
      <c r="BD24" s="113"/>
      <c r="BE24" s="113"/>
      <c r="BF24" s="112"/>
      <c r="BG24" s="113" t="str">
        <f>VLOOKUP(G24,код!A:G,2,FALSE())</f>
        <v xml:space="preserve">РО174120   </v>
      </c>
    </row>
    <row r="25" spans="1:68" s="374" customFormat="1" ht="18.75" customHeight="1" x14ac:dyDescent="0.25">
      <c r="B25" s="375"/>
      <c r="C25" s="376"/>
      <c r="D25" s="377"/>
      <c r="E25" s="378" t="s">
        <v>886</v>
      </c>
      <c r="F25" s="515"/>
      <c r="G25" s="529" t="s">
        <v>1044</v>
      </c>
      <c r="H25" s="530" t="s">
        <v>889</v>
      </c>
      <c r="I25" s="531" t="s">
        <v>886</v>
      </c>
      <c r="J25" s="532" t="s">
        <v>654</v>
      </c>
      <c r="K25" s="533"/>
      <c r="L25" s="534" t="s">
        <v>655</v>
      </c>
      <c r="M25" s="535">
        <v>4199</v>
      </c>
      <c r="N25" s="536" t="str">
        <f>'для впр'!E36</f>
        <v>Кромка в колір</v>
      </c>
      <c r="O25" s="537" t="s">
        <v>882</v>
      </c>
      <c r="P25" s="538">
        <f>'для впр'!G36</f>
        <v>0</v>
      </c>
      <c r="Q25" s="537" t="s">
        <v>892</v>
      </c>
      <c r="R25" s="539"/>
      <c r="S25" s="540" t="str">
        <f>'для впр'!J36</f>
        <v>Кромка Нестандарт</v>
      </c>
      <c r="T25" s="541">
        <f>'для впр'!K36</f>
        <v>0</v>
      </c>
      <c r="U25" s="542">
        <f>'для впр'!L36</f>
        <v>0</v>
      </c>
      <c r="V25" s="529">
        <f>'для впр'!M36</f>
        <v>0</v>
      </c>
      <c r="W25" s="539"/>
      <c r="X25" s="539"/>
      <c r="Y25" s="539"/>
      <c r="Z25" s="539"/>
      <c r="AA25" s="537" t="s">
        <v>882</v>
      </c>
      <c r="AB25" s="543" t="s">
        <v>884</v>
      </c>
      <c r="AC25" s="523" t="s">
        <v>200</v>
      </c>
      <c r="AK25" s="281" t="s">
        <v>4</v>
      </c>
      <c r="AN25" s="285" t="s">
        <v>364</v>
      </c>
      <c r="AR25" s="279" t="s">
        <v>12</v>
      </c>
      <c r="AS25" s="279" t="str">
        <f t="shared" si="0"/>
        <v>Кромка в колір</v>
      </c>
      <c r="AT25" s="380" t="s">
        <v>890</v>
      </c>
      <c r="AU25" s="380"/>
      <c r="AV25" s="380" t="s">
        <v>890</v>
      </c>
      <c r="AW25" s="139" t="s">
        <v>193</v>
      </c>
      <c r="AX25" s="139" t="s">
        <v>193</v>
      </c>
      <c r="AY25" s="380"/>
      <c r="AZ25" s="380"/>
      <c r="BA25" s="381"/>
      <c r="BB25" s="379"/>
      <c r="BC25" s="379"/>
      <c r="BD25" s="379"/>
      <c r="BE25" s="379"/>
      <c r="BF25" s="382"/>
      <c r="BG25" s="113" t="str">
        <f>VLOOKUP(G25,код!A:G,2,FALSE())</f>
        <v>РО176348</v>
      </c>
    </row>
    <row r="26" spans="1:68" s="374" customFormat="1" ht="18.75" customHeight="1" x14ac:dyDescent="0.25">
      <c r="B26" s="375"/>
      <c r="C26" s="376"/>
      <c r="D26" s="377"/>
      <c r="E26" s="378" t="s">
        <v>348</v>
      </c>
      <c r="F26" s="515"/>
      <c r="G26" s="529" t="s">
        <v>1046</v>
      </c>
      <c r="H26" s="530" t="s">
        <v>888</v>
      </c>
      <c r="I26" s="531" t="s">
        <v>887</v>
      </c>
      <c r="J26" s="532" t="s">
        <v>654</v>
      </c>
      <c r="K26" s="533"/>
      <c r="L26" s="534" t="s">
        <v>655</v>
      </c>
      <c r="M26" s="535">
        <v>4199</v>
      </c>
      <c r="N26" s="536" t="str">
        <f>'для впр'!E37</f>
        <v>Кромка в колір</v>
      </c>
      <c r="O26" s="537" t="s">
        <v>883</v>
      </c>
      <c r="P26" s="538">
        <f>'для впр'!G37</f>
        <v>0</v>
      </c>
      <c r="Q26" s="537" t="s">
        <v>893</v>
      </c>
      <c r="R26" s="539"/>
      <c r="S26" s="540" t="str">
        <f>'для впр'!J37</f>
        <v>Кромка Нестандарт</v>
      </c>
      <c r="T26" s="541">
        <f>'для впр'!K37</f>
        <v>0</v>
      </c>
      <c r="U26" s="542">
        <f>'для впр'!L37</f>
        <v>0</v>
      </c>
      <c r="V26" s="529">
        <f>'для впр'!M37</f>
        <v>0</v>
      </c>
      <c r="W26" s="539"/>
      <c r="X26" s="539"/>
      <c r="Y26" s="539"/>
      <c r="Z26" s="539"/>
      <c r="AA26" s="537" t="s">
        <v>883</v>
      </c>
      <c r="AB26" s="543" t="s">
        <v>885</v>
      </c>
      <c r="AC26" s="523" t="s">
        <v>200</v>
      </c>
      <c r="AK26" s="281" t="s">
        <v>4</v>
      </c>
      <c r="AN26" s="285" t="s">
        <v>364</v>
      </c>
      <c r="AR26" s="279" t="s">
        <v>12</v>
      </c>
      <c r="AS26" s="279" t="str">
        <f t="shared" si="0"/>
        <v>Кромка в колір</v>
      </c>
      <c r="AT26" s="380" t="s">
        <v>891</v>
      </c>
      <c r="AU26" s="380"/>
      <c r="AV26" s="380" t="s">
        <v>891</v>
      </c>
      <c r="AW26" s="139" t="s">
        <v>193</v>
      </c>
      <c r="AX26" s="139" t="s">
        <v>193</v>
      </c>
      <c r="AY26" s="380"/>
      <c r="AZ26" s="380"/>
      <c r="BA26" s="381"/>
      <c r="BB26" s="379"/>
      <c r="BC26" s="379"/>
      <c r="BD26" s="379"/>
      <c r="BE26" s="379"/>
      <c r="BF26" s="382"/>
      <c r="BG26" s="113" t="str">
        <f>VLOOKUP(G26,код!A:G,2,FALSE())</f>
        <v>РО176349</v>
      </c>
    </row>
    <row r="27" spans="1:68" ht="16.5" customHeight="1" x14ac:dyDescent="0.25">
      <c r="A27" s="281"/>
      <c r="B27" s="282"/>
      <c r="C27" s="386"/>
      <c r="D27" s="284"/>
      <c r="E27" s="387" t="s">
        <v>321</v>
      </c>
      <c r="F27" s="281" t="s">
        <v>660</v>
      </c>
      <c r="G27" s="504" t="s">
        <v>51</v>
      </c>
      <c r="H27" s="544" t="s">
        <v>52</v>
      </c>
      <c r="I27" s="434" t="s">
        <v>321</v>
      </c>
      <c r="J27" s="511"/>
      <c r="K27" s="512"/>
      <c r="L27" s="513"/>
      <c r="M27" s="527">
        <v>4303</v>
      </c>
      <c r="N27" s="519" t="str">
        <f>'для впр'!E36</f>
        <v>Кромка в колір</v>
      </c>
      <c r="O27" s="521" t="str">
        <f>'для впр'!F36</f>
        <v>GL-003</v>
      </c>
      <c r="P27" s="522">
        <f>'для впр'!G36</f>
        <v>0</v>
      </c>
      <c r="Q27" s="504" t="str">
        <f>'для впр'!H36</f>
        <v>GL-003</v>
      </c>
      <c r="R27" s="504"/>
      <c r="S27" s="446" t="str">
        <f>'для впр'!J36</f>
        <v>Кромка Нестандарт</v>
      </c>
      <c r="T27" s="505">
        <f>'для впр'!K36</f>
        <v>0</v>
      </c>
      <c r="U27" s="440">
        <f>'для впр'!L36</f>
        <v>0</v>
      </c>
      <c r="V27" s="504">
        <f>'для впр'!M36</f>
        <v>0</v>
      </c>
      <c r="W27" s="504"/>
      <c r="X27" s="504"/>
      <c r="Y27" s="504"/>
      <c r="Z27" s="504"/>
      <c r="AA27" s="523" t="s">
        <v>323</v>
      </c>
      <c r="AB27" s="545" t="s">
        <v>324</v>
      </c>
      <c r="AC27" s="523" t="s">
        <v>190</v>
      </c>
      <c r="AD27" s="281"/>
      <c r="AE27" s="281"/>
      <c r="AF27" s="281"/>
      <c r="AG27" s="281"/>
      <c r="AH27" s="281"/>
      <c r="AI27" s="281"/>
      <c r="AJ27" s="281"/>
      <c r="AK27" s="281" t="s">
        <v>4</v>
      </c>
      <c r="AL27" s="281"/>
      <c r="AM27" s="281"/>
      <c r="AN27" s="285"/>
      <c r="AO27" s="281"/>
      <c r="AP27" s="281"/>
      <c r="AQ27" s="281"/>
      <c r="AR27" s="279" t="s">
        <v>12</v>
      </c>
      <c r="AS27" s="279" t="str">
        <f t="shared" si="0"/>
        <v>Кромка в колір</v>
      </c>
      <c r="AT27" s="279" t="str">
        <f t="shared" si="1"/>
        <v>GL-003</v>
      </c>
      <c r="AU27" s="279">
        <f t="shared" si="2"/>
        <v>0</v>
      </c>
      <c r="AV27" s="279" t="str">
        <f t="shared" si="3"/>
        <v>GL-003</v>
      </c>
      <c r="AW27" s="139" t="s">
        <v>193</v>
      </c>
      <c r="AX27" s="279" t="str">
        <f t="shared" si="4"/>
        <v>Кромка Нестандарт</v>
      </c>
      <c r="AY27" s="279">
        <f t="shared" si="5"/>
        <v>0</v>
      </c>
      <c r="AZ27" s="279">
        <f t="shared" si="6"/>
        <v>0</v>
      </c>
      <c r="BA27" s="280">
        <f t="shared" si="7"/>
        <v>0</v>
      </c>
      <c r="BB27" s="286"/>
      <c r="BC27" s="113"/>
      <c r="BD27" s="113"/>
      <c r="BE27" s="113"/>
      <c r="BF27" s="112"/>
      <c r="BG27" s="113" t="str">
        <f>VLOOKUP(G27,код!A:G,2,FALSE())</f>
        <v xml:space="preserve">РО160967  </v>
      </c>
      <c r="BH27" s="281"/>
      <c r="BI27" s="281"/>
      <c r="BJ27" s="281"/>
      <c r="BK27" s="281"/>
      <c r="BL27" s="281"/>
      <c r="BM27" s="281"/>
      <c r="BN27" s="281"/>
      <c r="BO27" s="281"/>
      <c r="BP27" s="281"/>
    </row>
    <row r="28" spans="1:68" ht="15" customHeight="1" x14ac:dyDescent="0.25">
      <c r="A28" s="281"/>
      <c r="B28" s="282"/>
      <c r="C28" s="283"/>
      <c r="D28" s="284"/>
      <c r="E28" s="190" t="s">
        <v>326</v>
      </c>
      <c r="F28" s="281" t="s">
        <v>661</v>
      </c>
      <c r="G28" s="504" t="s">
        <v>73</v>
      </c>
      <c r="H28" s="544" t="s">
        <v>74</v>
      </c>
      <c r="I28" s="434" t="s">
        <v>326</v>
      </c>
      <c r="J28" s="511"/>
      <c r="K28" s="512"/>
      <c r="L28" s="513"/>
      <c r="M28" s="527">
        <v>4199</v>
      </c>
      <c r="N28" s="519" t="str">
        <f>'для впр'!E37</f>
        <v>Кромка в колір</v>
      </c>
      <c r="O28" s="521" t="str">
        <f>'для впр'!F37</f>
        <v>MT-AF-003</v>
      </c>
      <c r="P28" s="522">
        <f>'для впр'!G37</f>
        <v>0</v>
      </c>
      <c r="Q28" s="504" t="str">
        <f>'для впр'!H37</f>
        <v>MT-AF-003</v>
      </c>
      <c r="R28" s="504"/>
      <c r="S28" s="446" t="str">
        <f>'для впр'!J37</f>
        <v>Кромка Нестандарт</v>
      </c>
      <c r="T28" s="505">
        <f>'для впр'!K37</f>
        <v>0</v>
      </c>
      <c r="U28" s="440">
        <f>'для впр'!L37</f>
        <v>0</v>
      </c>
      <c r="V28" s="504">
        <f>'для впр'!M37</f>
        <v>0</v>
      </c>
      <c r="W28" s="504"/>
      <c r="X28" s="504"/>
      <c r="Y28" s="504"/>
      <c r="Z28" s="504"/>
      <c r="AA28" s="523" t="s">
        <v>328</v>
      </c>
      <c r="AB28" s="545" t="s">
        <v>324</v>
      </c>
      <c r="AC28" s="523" t="s">
        <v>200</v>
      </c>
      <c r="AD28" s="281"/>
      <c r="AE28" s="281"/>
      <c r="AF28" s="281"/>
      <c r="AG28" s="281"/>
      <c r="AH28" s="281"/>
      <c r="AI28" s="281"/>
      <c r="AJ28" s="281"/>
      <c r="AK28" s="281" t="s">
        <v>4</v>
      </c>
      <c r="AL28" s="281"/>
      <c r="AM28" s="281"/>
      <c r="AN28" s="285"/>
      <c r="AO28" s="281"/>
      <c r="AP28" s="281"/>
      <c r="AQ28" s="281"/>
      <c r="AR28" s="279" t="s">
        <v>12</v>
      </c>
      <c r="AS28" s="279" t="str">
        <f t="shared" si="0"/>
        <v>Кромка в колір</v>
      </c>
      <c r="AT28" s="279" t="str">
        <f t="shared" si="1"/>
        <v>MT-AF-003</v>
      </c>
      <c r="AU28" s="279">
        <f t="shared" si="2"/>
        <v>0</v>
      </c>
      <c r="AV28" s="279" t="str">
        <f t="shared" si="3"/>
        <v>MT-AF-003</v>
      </c>
      <c r="AW28" s="139" t="s">
        <v>193</v>
      </c>
      <c r="AX28" s="279" t="str">
        <f t="shared" si="4"/>
        <v>Кромка Нестандарт</v>
      </c>
      <c r="AY28" s="279">
        <f t="shared" si="5"/>
        <v>0</v>
      </c>
      <c r="AZ28" s="279">
        <f t="shared" si="6"/>
        <v>0</v>
      </c>
      <c r="BA28" s="280">
        <f t="shared" si="7"/>
        <v>0</v>
      </c>
      <c r="BB28" s="286"/>
      <c r="BC28" s="113"/>
      <c r="BD28" s="113"/>
      <c r="BE28" s="113"/>
      <c r="BF28" s="112"/>
      <c r="BG28" s="113" t="str">
        <f>VLOOKUP(G28,код!A:G,2,FALSE())</f>
        <v>РО160966</v>
      </c>
      <c r="BH28" s="281"/>
      <c r="BI28" s="281"/>
      <c r="BJ28" s="281"/>
      <c r="BK28" s="281"/>
      <c r="BL28" s="281"/>
      <c r="BM28" s="281"/>
      <c r="BN28" s="281"/>
      <c r="BO28" s="281"/>
      <c r="BP28" s="281"/>
    </row>
    <row r="29" spans="1:68" ht="15.75" customHeight="1" thickBot="1" x14ac:dyDescent="0.3">
      <c r="A29" s="281"/>
      <c r="B29" s="388"/>
      <c r="C29" s="389"/>
      <c r="D29" s="284"/>
      <c r="E29" s="190" t="s">
        <v>330</v>
      </c>
      <c r="F29" s="281" t="s">
        <v>662</v>
      </c>
      <c r="G29" s="508" t="s">
        <v>960</v>
      </c>
      <c r="H29" s="508" t="s">
        <v>961</v>
      </c>
      <c r="I29" s="434" t="s">
        <v>330</v>
      </c>
      <c r="J29" s="511"/>
      <c r="K29" s="512"/>
      <c r="L29" s="513"/>
      <c r="M29" s="527">
        <v>4199</v>
      </c>
      <c r="N29" s="519" t="str">
        <f>'для впр'!E38</f>
        <v>Кромка в колір</v>
      </c>
      <c r="O29" s="521" t="str">
        <f>'для впр'!F38</f>
        <v>MT-AF-301</v>
      </c>
      <c r="P29" s="522">
        <f>'для впр'!G38</f>
        <v>0</v>
      </c>
      <c r="Q29" s="504" t="str">
        <f>'для впр'!H38</f>
        <v>MT-AF-301</v>
      </c>
      <c r="R29" s="504"/>
      <c r="S29" s="446" t="str">
        <f>'для впр'!J38</f>
        <v>Кромка Нестандарт</v>
      </c>
      <c r="T29" s="505">
        <f>'для впр'!K38</f>
        <v>0</v>
      </c>
      <c r="U29" s="440">
        <f>'для впр'!L38</f>
        <v>0</v>
      </c>
      <c r="V29" s="504">
        <f>'для впр'!M38</f>
        <v>0</v>
      </c>
      <c r="W29" s="504"/>
      <c r="X29" s="504"/>
      <c r="Y29" s="504"/>
      <c r="Z29" s="504"/>
      <c r="AA29" s="523" t="s">
        <v>331</v>
      </c>
      <c r="AB29" s="524" t="s">
        <v>332</v>
      </c>
      <c r="AC29" s="523" t="s">
        <v>200</v>
      </c>
      <c r="AD29" s="281"/>
      <c r="AE29" s="281"/>
      <c r="AF29" s="281"/>
      <c r="AG29" s="281"/>
      <c r="AH29" s="281"/>
      <c r="AI29" s="281"/>
      <c r="AJ29" s="281"/>
      <c r="AK29" s="281" t="s">
        <v>4</v>
      </c>
      <c r="AL29" s="281"/>
      <c r="AM29" s="281"/>
      <c r="AN29" s="390"/>
      <c r="AO29" s="281"/>
      <c r="AP29" s="281"/>
      <c r="AQ29" s="281"/>
      <c r="AR29" s="279" t="s">
        <v>12</v>
      </c>
      <c r="AS29" s="279" t="str">
        <f t="shared" si="0"/>
        <v>Кромка в колір</v>
      </c>
      <c r="AT29" s="279" t="str">
        <f t="shared" si="1"/>
        <v>MT-AF-301</v>
      </c>
      <c r="AU29" s="279">
        <f t="shared" si="2"/>
        <v>0</v>
      </c>
      <c r="AV29" s="279" t="str">
        <f t="shared" si="3"/>
        <v>MT-AF-301</v>
      </c>
      <c r="AW29" s="139" t="s">
        <v>193</v>
      </c>
      <c r="AX29" s="279" t="str">
        <f t="shared" si="4"/>
        <v>Кромка Нестандарт</v>
      </c>
      <c r="AY29" s="279">
        <f t="shared" si="5"/>
        <v>0</v>
      </c>
      <c r="AZ29" s="279">
        <f t="shared" si="6"/>
        <v>0</v>
      </c>
      <c r="BA29" s="280">
        <f t="shared" si="7"/>
        <v>0</v>
      </c>
      <c r="BB29" s="286"/>
      <c r="BC29" s="113"/>
      <c r="BD29" s="113"/>
      <c r="BE29" s="113"/>
      <c r="BF29" s="112"/>
      <c r="BG29" s="113" t="str">
        <f>VLOOKUP(G29,код!A:G,2,FALSE())</f>
        <v xml:space="preserve">РО174127   </v>
      </c>
      <c r="BH29" s="281"/>
      <c r="BI29" s="281"/>
      <c r="BJ29" s="281"/>
      <c r="BK29" s="281"/>
      <c r="BL29" s="281"/>
      <c r="BM29" s="281"/>
      <c r="BN29" s="281"/>
      <c r="BO29" s="281"/>
      <c r="BP29" s="281"/>
    </row>
    <row r="30" spans="1:68" ht="15.75" x14ac:dyDescent="0.25">
      <c r="A30" s="281"/>
      <c r="B30" s="295" t="s">
        <v>223</v>
      </c>
      <c r="C30" s="296" t="s">
        <v>224</v>
      </c>
      <c r="D30" s="284" t="s">
        <v>360</v>
      </c>
      <c r="E30" s="190" t="s">
        <v>359</v>
      </c>
      <c r="F30" s="281" t="s">
        <v>663</v>
      </c>
      <c r="G30" s="504" t="s">
        <v>82</v>
      </c>
      <c r="H30" s="513" t="s">
        <v>83</v>
      </c>
      <c r="I30" s="434" t="s">
        <v>359</v>
      </c>
      <c r="J30" s="511" t="s">
        <v>664</v>
      </c>
      <c r="K30" s="546"/>
      <c r="L30" s="513" t="s">
        <v>665</v>
      </c>
      <c r="M30" s="527">
        <v>7461</v>
      </c>
      <c r="N30" s="519" t="str">
        <f>'для впр'!E49</f>
        <v>Кромка в колір</v>
      </c>
      <c r="O30" s="521" t="str">
        <f>'для впр'!F49</f>
        <v>GL-002</v>
      </c>
      <c r="P30" s="522">
        <f>'для впр'!G49</f>
        <v>0</v>
      </c>
      <c r="Q30" s="504" t="str">
        <f>'для впр'!H49</f>
        <v>GL-002</v>
      </c>
      <c r="R30" s="504"/>
      <c r="S30" s="446" t="str">
        <f>'для впр'!J39</f>
        <v>Кромка Нестандарт</v>
      </c>
      <c r="T30" s="505">
        <f>'для впр'!K39</f>
        <v>0</v>
      </c>
      <c r="U30" s="440">
        <f>'для впр'!L39</f>
        <v>0</v>
      </c>
      <c r="V30" s="504">
        <f>'для впр'!M39</f>
        <v>0</v>
      </c>
      <c r="W30" s="504"/>
      <c r="X30" s="504"/>
      <c r="Y30" s="504"/>
      <c r="Z30" s="504"/>
      <c r="AA30" s="523" t="s">
        <v>223</v>
      </c>
      <c r="AB30" s="547" t="s">
        <v>224</v>
      </c>
      <c r="AC30" s="523" t="s">
        <v>190</v>
      </c>
      <c r="AD30" s="281">
        <v>32</v>
      </c>
      <c r="AE30" s="281">
        <v>32</v>
      </c>
      <c r="AF30" s="281">
        <v>0.84</v>
      </c>
      <c r="AG30" s="281">
        <v>0.81</v>
      </c>
      <c r="AH30" s="281">
        <v>0.84</v>
      </c>
      <c r="AI30" s="281">
        <v>0.81</v>
      </c>
      <c r="AJ30" s="281"/>
      <c r="AK30" s="281" t="s">
        <v>666</v>
      </c>
      <c r="AL30" s="281"/>
      <c r="AM30" s="281"/>
      <c r="AN30" s="286" t="s">
        <v>364</v>
      </c>
      <c r="AO30" s="281"/>
      <c r="AP30" s="281"/>
      <c r="AQ30" s="281"/>
      <c r="AR30" s="279" t="s">
        <v>12</v>
      </c>
      <c r="AS30" s="279" t="str">
        <f t="shared" si="0"/>
        <v>Кромка в колір</v>
      </c>
      <c r="AT30" s="279" t="str">
        <f t="shared" si="1"/>
        <v>GL-002</v>
      </c>
      <c r="AU30" s="279">
        <f t="shared" si="2"/>
        <v>0</v>
      </c>
      <c r="AV30" s="279" t="str">
        <f t="shared" si="3"/>
        <v>GL-002</v>
      </c>
      <c r="AW30" s="139" t="s">
        <v>193</v>
      </c>
      <c r="AX30" s="279" t="str">
        <f t="shared" si="4"/>
        <v>Кромка Нестандарт</v>
      </c>
      <c r="AY30" s="279">
        <f t="shared" si="5"/>
        <v>0</v>
      </c>
      <c r="AZ30" s="279">
        <f t="shared" si="6"/>
        <v>0</v>
      </c>
      <c r="BA30" s="280">
        <f t="shared" si="7"/>
        <v>0</v>
      </c>
      <c r="BB30" s="286"/>
      <c r="BC30" s="113"/>
      <c r="BD30" s="113"/>
      <c r="BE30" s="113"/>
      <c r="BF30" s="112"/>
      <c r="BG30" s="113" t="str">
        <f>VLOOKUP(G30,код!A:G,2,FALSE())</f>
        <v>РО127638   </v>
      </c>
      <c r="BH30" s="281"/>
      <c r="BI30" s="281"/>
      <c r="BJ30" s="281"/>
      <c r="BK30" s="281"/>
      <c r="BL30" s="281"/>
      <c r="BM30" s="281"/>
      <c r="BN30" s="281"/>
      <c r="BO30" s="281"/>
      <c r="BP30" s="281"/>
    </row>
    <row r="31" spans="1:68" ht="15.75" x14ac:dyDescent="0.25">
      <c r="A31" s="281"/>
      <c r="B31" s="295" t="s">
        <v>228</v>
      </c>
      <c r="C31" s="296" t="s">
        <v>229</v>
      </c>
      <c r="D31" s="284" t="s">
        <v>366</v>
      </c>
      <c r="E31" s="190" t="s">
        <v>365</v>
      </c>
      <c r="F31" s="281" t="s">
        <v>667</v>
      </c>
      <c r="G31" s="504" t="s">
        <v>78</v>
      </c>
      <c r="H31" s="513" t="s">
        <v>79</v>
      </c>
      <c r="I31" s="434" t="s">
        <v>365</v>
      </c>
      <c r="J31" s="511" t="s">
        <v>664</v>
      </c>
      <c r="K31" s="546"/>
      <c r="L31" s="513" t="s">
        <v>665</v>
      </c>
      <c r="M31" s="527">
        <v>7461</v>
      </c>
      <c r="N31" s="519" t="str">
        <f>'для впр'!E50</f>
        <v>Кромка в колір</v>
      </c>
      <c r="O31" s="521" t="str">
        <f>'для впр'!F50</f>
        <v>GL-001</v>
      </c>
      <c r="P31" s="522">
        <f>'для впр'!G50</f>
        <v>0</v>
      </c>
      <c r="Q31" s="504" t="str">
        <f>'для впр'!H50</f>
        <v>GL-001</v>
      </c>
      <c r="R31" s="504"/>
      <c r="S31" s="446" t="str">
        <f>'для впр'!J40</f>
        <v>Кромка Нестандарт</v>
      </c>
      <c r="T31" s="505">
        <f>'для впр'!K40</f>
        <v>0</v>
      </c>
      <c r="U31" s="440">
        <f>'для впр'!L40</f>
        <v>0</v>
      </c>
      <c r="V31" s="504">
        <f>'для впр'!M40</f>
        <v>0</v>
      </c>
      <c r="W31" s="504"/>
      <c r="X31" s="504"/>
      <c r="Y31" s="504"/>
      <c r="Z31" s="504"/>
      <c r="AA31" s="523" t="s">
        <v>228</v>
      </c>
      <c r="AB31" s="547" t="s">
        <v>229</v>
      </c>
      <c r="AC31" s="523" t="s">
        <v>190</v>
      </c>
      <c r="AD31" s="281">
        <v>32</v>
      </c>
      <c r="AE31" s="281">
        <v>32</v>
      </c>
      <c r="AF31" s="281">
        <v>0.84</v>
      </c>
      <c r="AG31" s="281">
        <v>0.81</v>
      </c>
      <c r="AH31" s="281">
        <v>0.84</v>
      </c>
      <c r="AI31" s="281">
        <v>0.81</v>
      </c>
      <c r="AJ31" s="281"/>
      <c r="AK31" s="281" t="s">
        <v>666</v>
      </c>
      <c r="AL31" s="281"/>
      <c r="AM31" s="281"/>
      <c r="AN31" s="286" t="s">
        <v>364</v>
      </c>
      <c r="AO31" s="281"/>
      <c r="AP31" s="281"/>
      <c r="AQ31" s="281"/>
      <c r="AR31" s="279" t="s">
        <v>12</v>
      </c>
      <c r="AS31" s="279" t="str">
        <f t="shared" si="0"/>
        <v>Кромка в колір</v>
      </c>
      <c r="AT31" s="279" t="str">
        <f t="shared" si="1"/>
        <v>GL-001</v>
      </c>
      <c r="AU31" s="279">
        <f t="shared" si="2"/>
        <v>0</v>
      </c>
      <c r="AV31" s="279" t="str">
        <f t="shared" si="3"/>
        <v>GL-001</v>
      </c>
      <c r="AW31" s="139" t="s">
        <v>193</v>
      </c>
      <c r="AX31" s="279" t="str">
        <f t="shared" si="4"/>
        <v>Кромка Нестандарт</v>
      </c>
      <c r="AY31" s="279">
        <f t="shared" si="5"/>
        <v>0</v>
      </c>
      <c r="AZ31" s="279">
        <f t="shared" si="6"/>
        <v>0</v>
      </c>
      <c r="BA31" s="280">
        <f t="shared" si="7"/>
        <v>0</v>
      </c>
      <c r="BB31" s="286"/>
      <c r="BC31" s="113"/>
      <c r="BD31" s="113"/>
      <c r="BE31" s="113"/>
      <c r="BF31" s="112"/>
      <c r="BG31" s="113" t="str">
        <f>VLOOKUP(G31,код!A:G,2,FALSE())</f>
        <v>РО127639   </v>
      </c>
      <c r="BH31" s="281"/>
      <c r="BI31" s="281"/>
      <c r="BJ31" s="281"/>
      <c r="BK31" s="281"/>
      <c r="BL31" s="281"/>
      <c r="BM31" s="281"/>
      <c r="BN31" s="281"/>
      <c r="BO31" s="281"/>
      <c r="BP31" s="281"/>
    </row>
    <row r="32" spans="1:68" ht="15.75" x14ac:dyDescent="0.25">
      <c r="A32" s="281"/>
      <c r="B32" s="297" t="s">
        <v>218</v>
      </c>
      <c r="C32" s="298" t="s">
        <v>219</v>
      </c>
      <c r="D32" s="284" t="s">
        <v>369</v>
      </c>
      <c r="E32" s="190" t="s">
        <v>368</v>
      </c>
      <c r="F32" s="281" t="s">
        <v>668</v>
      </c>
      <c r="G32" s="504" t="s">
        <v>80</v>
      </c>
      <c r="H32" s="513" t="s">
        <v>81</v>
      </c>
      <c r="I32" s="434" t="s">
        <v>368</v>
      </c>
      <c r="J32" s="511" t="s">
        <v>664</v>
      </c>
      <c r="K32" s="546"/>
      <c r="L32" s="513" t="s">
        <v>665</v>
      </c>
      <c r="M32" s="527">
        <v>7461</v>
      </c>
      <c r="N32" s="519" t="str">
        <f>'для впр'!E51</f>
        <v>Кромка в колір</v>
      </c>
      <c r="O32" s="521" t="str">
        <f>'для впр'!F51</f>
        <v>GL-000</v>
      </c>
      <c r="P32" s="522">
        <f>'для впр'!G51</f>
        <v>0</v>
      </c>
      <c r="Q32" s="504" t="str">
        <f>'для впр'!H51</f>
        <v>GL-000</v>
      </c>
      <c r="R32" s="504"/>
      <c r="S32" s="446" t="str">
        <f>'для впр'!J41</f>
        <v>Кромка Нестандарт</v>
      </c>
      <c r="T32" s="505">
        <f>'для впр'!K41</f>
        <v>0</v>
      </c>
      <c r="U32" s="440">
        <f>'для впр'!L41</f>
        <v>0</v>
      </c>
      <c r="V32" s="504">
        <f>'для впр'!M41</f>
        <v>0</v>
      </c>
      <c r="W32" s="504"/>
      <c r="X32" s="504"/>
      <c r="Y32" s="504"/>
      <c r="Z32" s="504"/>
      <c r="AA32" s="523" t="s">
        <v>218</v>
      </c>
      <c r="AB32" s="547" t="s">
        <v>219</v>
      </c>
      <c r="AC32" s="523" t="s">
        <v>190</v>
      </c>
      <c r="AD32" s="281">
        <v>32</v>
      </c>
      <c r="AE32" s="281">
        <v>32</v>
      </c>
      <c r="AF32" s="281">
        <v>0.84</v>
      </c>
      <c r="AG32" s="281">
        <v>0.81</v>
      </c>
      <c r="AH32" s="281">
        <v>0.84</v>
      </c>
      <c r="AI32" s="281">
        <v>0.81</v>
      </c>
      <c r="AJ32" s="281"/>
      <c r="AK32" s="281" t="s">
        <v>666</v>
      </c>
      <c r="AL32" s="281"/>
      <c r="AM32" s="281"/>
      <c r="AN32" s="299" t="s">
        <v>364</v>
      </c>
      <c r="AO32" s="281"/>
      <c r="AP32" s="281"/>
      <c r="AQ32" s="281"/>
      <c r="AR32" s="279" t="s">
        <v>12</v>
      </c>
      <c r="AS32" s="279" t="str">
        <f t="shared" si="0"/>
        <v>Кромка в колір</v>
      </c>
      <c r="AT32" s="279" t="str">
        <f t="shared" si="1"/>
        <v>GL-000</v>
      </c>
      <c r="AU32" s="279">
        <f t="shared" si="2"/>
        <v>0</v>
      </c>
      <c r="AV32" s="279" t="str">
        <f t="shared" si="3"/>
        <v>GL-000</v>
      </c>
      <c r="AW32" s="139" t="s">
        <v>193</v>
      </c>
      <c r="AX32" s="279" t="str">
        <f t="shared" si="4"/>
        <v>Кромка Нестандарт</v>
      </c>
      <c r="AY32" s="279">
        <f t="shared" si="5"/>
        <v>0</v>
      </c>
      <c r="AZ32" s="279">
        <f t="shared" si="6"/>
        <v>0</v>
      </c>
      <c r="BA32" s="280">
        <f t="shared" si="7"/>
        <v>0</v>
      </c>
      <c r="BB32" s="286"/>
      <c r="BC32" s="113"/>
      <c r="BD32" s="113"/>
      <c r="BE32" s="113"/>
      <c r="BF32" s="112"/>
      <c r="BG32" s="113" t="str">
        <f>VLOOKUP(G32,код!A:G,2,FALSE())</f>
        <v>РО127640   </v>
      </c>
      <c r="BH32" s="281"/>
      <c r="BI32" s="281"/>
      <c r="BJ32" s="281"/>
      <c r="BK32" s="281"/>
      <c r="BL32" s="281"/>
      <c r="BM32" s="281"/>
      <c r="BN32" s="281"/>
      <c r="BO32" s="281"/>
      <c r="BP32" s="281"/>
    </row>
    <row r="33" spans="1:68" ht="15.75" x14ac:dyDescent="0.25">
      <c r="B33" s="171" t="s">
        <v>233</v>
      </c>
      <c r="C33" s="172" t="s">
        <v>234</v>
      </c>
      <c r="D33" s="133" t="s">
        <v>372</v>
      </c>
      <c r="E33" s="132" t="s">
        <v>371</v>
      </c>
      <c r="F33" t="s">
        <v>669</v>
      </c>
      <c r="G33" s="504" t="s">
        <v>84</v>
      </c>
      <c r="H33" s="445" t="s">
        <v>85</v>
      </c>
      <c r="I33" s="498" t="s">
        <v>371</v>
      </c>
      <c r="J33" s="499" t="s">
        <v>664</v>
      </c>
      <c r="K33" s="548"/>
      <c r="L33" s="445" t="s">
        <v>665</v>
      </c>
      <c r="M33" s="527">
        <v>7461</v>
      </c>
      <c r="N33" s="549" t="str">
        <f>'для впр'!E52</f>
        <v>Кромка в колір</v>
      </c>
      <c r="O33" s="439" t="str">
        <f>'для впр'!F52</f>
        <v>GL-201</v>
      </c>
      <c r="P33" s="549">
        <f>'для впр'!G52</f>
        <v>0</v>
      </c>
      <c r="Q33" s="439" t="str">
        <f>'для впр'!H52</f>
        <v>GL-201</v>
      </c>
      <c r="R33" s="549"/>
      <c r="S33" s="446" t="str">
        <f>'для впр'!J42</f>
        <v>Кромка Нестандарт</v>
      </c>
      <c r="T33" s="505">
        <f>'для впр'!K42</f>
        <v>0</v>
      </c>
      <c r="U33" s="440">
        <f>'для впр'!L42</f>
        <v>0</v>
      </c>
      <c r="V33" s="504">
        <f>'для впр'!M42</f>
        <v>0</v>
      </c>
      <c r="W33" s="549"/>
      <c r="X33" s="549"/>
      <c r="Y33" s="549"/>
      <c r="Z33" s="549"/>
      <c r="AA33" s="449" t="s">
        <v>233</v>
      </c>
      <c r="AB33" s="550" t="s">
        <v>234</v>
      </c>
      <c r="AC33" s="449" t="s">
        <v>190</v>
      </c>
      <c r="AD33">
        <v>32</v>
      </c>
      <c r="AE33">
        <v>32</v>
      </c>
      <c r="AF33">
        <v>0.84</v>
      </c>
      <c r="AG33">
        <v>0.81</v>
      </c>
      <c r="AH33">
        <v>0.84</v>
      </c>
      <c r="AI33">
        <v>0.81</v>
      </c>
      <c r="AK33" t="s">
        <v>666</v>
      </c>
      <c r="AN33" s="113" t="s">
        <v>364</v>
      </c>
      <c r="AR33" s="279" t="s">
        <v>12</v>
      </c>
      <c r="AS33" s="279" t="str">
        <f t="shared" si="0"/>
        <v>Кромка в колір</v>
      </c>
      <c r="AT33" s="279" t="str">
        <f t="shared" si="1"/>
        <v>GL-201</v>
      </c>
      <c r="AU33" s="279">
        <f t="shared" si="2"/>
        <v>0</v>
      </c>
      <c r="AV33" s="279" t="str">
        <f t="shared" si="3"/>
        <v>GL-201</v>
      </c>
      <c r="AW33" s="139" t="s">
        <v>193</v>
      </c>
      <c r="AX33" s="279" t="str">
        <f t="shared" si="4"/>
        <v>Кромка Нестандарт</v>
      </c>
      <c r="AY33" s="279">
        <f t="shared" si="5"/>
        <v>0</v>
      </c>
      <c r="AZ33" s="279">
        <f t="shared" si="6"/>
        <v>0</v>
      </c>
      <c r="BA33" s="280">
        <f t="shared" si="7"/>
        <v>0</v>
      </c>
      <c r="BB33" s="113"/>
      <c r="BC33" s="113"/>
      <c r="BD33" s="113"/>
      <c r="BE33" s="113"/>
      <c r="BF33" s="112"/>
      <c r="BG33" s="113" t="str">
        <f>VLOOKUP(G33,код!A:G,2,FALSE())</f>
        <v>РО127641   </v>
      </c>
    </row>
    <row r="34" spans="1:68" ht="15.75" x14ac:dyDescent="0.25">
      <c r="B34" s="171" t="s">
        <v>248</v>
      </c>
      <c r="C34" s="172" t="s">
        <v>249</v>
      </c>
      <c r="D34" s="133" t="s">
        <v>375</v>
      </c>
      <c r="E34" s="132" t="s">
        <v>374</v>
      </c>
      <c r="F34" t="s">
        <v>670</v>
      </c>
      <c r="G34" s="504" t="s">
        <v>86</v>
      </c>
      <c r="H34" s="445" t="s">
        <v>87</v>
      </c>
      <c r="I34" s="498" t="s">
        <v>374</v>
      </c>
      <c r="J34" s="499" t="s">
        <v>664</v>
      </c>
      <c r="K34" s="548"/>
      <c r="L34" s="445" t="s">
        <v>665</v>
      </c>
      <c r="M34" s="527">
        <v>7461</v>
      </c>
      <c r="N34" s="549" t="str">
        <f>'для впр'!E53</f>
        <v>Кромка в колір</v>
      </c>
      <c r="O34" s="520" t="str">
        <f>'для впр'!F53</f>
        <v>GL-802</v>
      </c>
      <c r="P34" s="440">
        <f>'для впр'!G53</f>
        <v>0</v>
      </c>
      <c r="Q34" s="445" t="str">
        <f>'для впр'!H53</f>
        <v>GL-802</v>
      </c>
      <c r="R34" s="445"/>
      <c r="S34" s="446" t="str">
        <f>'для впр'!J43</f>
        <v>Кромка Нестандарт</v>
      </c>
      <c r="T34" s="505">
        <f>'для впр'!K43</f>
        <v>0</v>
      </c>
      <c r="U34" s="440">
        <f>'для впр'!L43</f>
        <v>0</v>
      </c>
      <c r="V34" s="504">
        <f>'для впр'!M43</f>
        <v>0</v>
      </c>
      <c r="W34" s="551"/>
      <c r="X34" s="551"/>
      <c r="Y34" s="551"/>
      <c r="Z34" s="551"/>
      <c r="AA34" s="449" t="s">
        <v>248</v>
      </c>
      <c r="AB34" s="550" t="s">
        <v>249</v>
      </c>
      <c r="AC34" s="449" t="s">
        <v>190</v>
      </c>
      <c r="AD34">
        <v>32</v>
      </c>
      <c r="AE34">
        <v>32</v>
      </c>
      <c r="AF34">
        <v>0.84</v>
      </c>
      <c r="AG34">
        <v>0.81</v>
      </c>
      <c r="AH34">
        <v>0.84</v>
      </c>
      <c r="AI34">
        <v>0.81</v>
      </c>
      <c r="AK34" t="s">
        <v>666</v>
      </c>
      <c r="AN34" s="113" t="s">
        <v>364</v>
      </c>
      <c r="AR34" s="279" t="s">
        <v>12</v>
      </c>
      <c r="AS34" s="279" t="str">
        <f t="shared" si="0"/>
        <v>Кромка в колір</v>
      </c>
      <c r="AT34" s="279" t="str">
        <f t="shared" si="1"/>
        <v>GL-802</v>
      </c>
      <c r="AU34" s="279">
        <f t="shared" si="2"/>
        <v>0</v>
      </c>
      <c r="AV34" s="279" t="str">
        <f t="shared" si="3"/>
        <v>GL-802</v>
      </c>
      <c r="AW34" s="139" t="s">
        <v>193</v>
      </c>
      <c r="AX34" s="279" t="str">
        <f t="shared" si="4"/>
        <v>Кромка Нестандарт</v>
      </c>
      <c r="AY34" s="279">
        <f t="shared" si="5"/>
        <v>0</v>
      </c>
      <c r="AZ34" s="279">
        <f t="shared" si="6"/>
        <v>0</v>
      </c>
      <c r="BA34" s="280">
        <f t="shared" si="7"/>
        <v>0</v>
      </c>
      <c r="BB34" s="113"/>
      <c r="BC34" s="113"/>
      <c r="BD34" s="113"/>
      <c r="BE34" s="113"/>
      <c r="BF34" s="112"/>
      <c r="BG34" s="113" t="str">
        <f>VLOOKUP(G34,код!A:G,2,FALSE())</f>
        <v>РО127642   </v>
      </c>
    </row>
    <row r="35" spans="1:68" ht="15.75" x14ac:dyDescent="0.25">
      <c r="A35" s="281"/>
      <c r="B35" s="295" t="s">
        <v>379</v>
      </c>
      <c r="C35" s="296" t="s">
        <v>380</v>
      </c>
      <c r="D35" s="284" t="s">
        <v>378</v>
      </c>
      <c r="E35" s="190" t="s">
        <v>377</v>
      </c>
      <c r="F35" s="281" t="s">
        <v>671</v>
      </c>
      <c r="G35" s="504" t="s">
        <v>88</v>
      </c>
      <c r="H35" s="513" t="s">
        <v>89</v>
      </c>
      <c r="I35" s="434" t="s">
        <v>377</v>
      </c>
      <c r="J35" s="511" t="s">
        <v>664</v>
      </c>
      <c r="K35" s="546"/>
      <c r="L35" s="513" t="s">
        <v>665</v>
      </c>
      <c r="M35" s="527">
        <v>7461</v>
      </c>
      <c r="N35" s="519" t="str">
        <f>'для впр'!E54</f>
        <v>Кромка в колір</v>
      </c>
      <c r="O35" s="521" t="str">
        <f>'для впр'!F54</f>
        <v>GL-807</v>
      </c>
      <c r="P35" s="522">
        <f>'для впр'!G54</f>
        <v>0</v>
      </c>
      <c r="Q35" s="504" t="str">
        <f>'для впр'!H54</f>
        <v>GL-807</v>
      </c>
      <c r="R35" s="504"/>
      <c r="S35" s="446" t="str">
        <f>'для впр'!J44</f>
        <v>Кромка Нестандарт</v>
      </c>
      <c r="T35" s="505">
        <f>'для впр'!K44</f>
        <v>0</v>
      </c>
      <c r="U35" s="440">
        <f>'для впр'!L44</f>
        <v>0</v>
      </c>
      <c r="V35" s="504">
        <f>'для впр'!M44</f>
        <v>0</v>
      </c>
      <c r="W35" s="504"/>
      <c r="X35" s="504"/>
      <c r="Y35" s="504"/>
      <c r="Z35" s="504"/>
      <c r="AA35" s="523" t="s">
        <v>379</v>
      </c>
      <c r="AB35" s="547" t="s">
        <v>380</v>
      </c>
      <c r="AC35" s="523" t="s">
        <v>190</v>
      </c>
      <c r="AD35" s="281">
        <v>32</v>
      </c>
      <c r="AE35" s="281">
        <v>32</v>
      </c>
      <c r="AF35" s="281">
        <v>0.84</v>
      </c>
      <c r="AG35" s="281">
        <v>0.81</v>
      </c>
      <c r="AH35" s="281">
        <v>0.84</v>
      </c>
      <c r="AI35" s="281">
        <v>0.81</v>
      </c>
      <c r="AJ35" s="281"/>
      <c r="AK35" s="281" t="s">
        <v>666</v>
      </c>
      <c r="AL35" s="281"/>
      <c r="AM35" s="281"/>
      <c r="AN35" s="286" t="s">
        <v>364</v>
      </c>
      <c r="AO35" s="281"/>
      <c r="AP35" s="281"/>
      <c r="AQ35" s="281"/>
      <c r="AR35" s="279" t="s">
        <v>12</v>
      </c>
      <c r="AS35" s="279" t="str">
        <f t="shared" si="0"/>
        <v>Кромка в колір</v>
      </c>
      <c r="AT35" s="279" t="str">
        <f t="shared" si="1"/>
        <v>GL-807</v>
      </c>
      <c r="AU35" s="279">
        <f t="shared" si="2"/>
        <v>0</v>
      </c>
      <c r="AV35" s="279" t="str">
        <f t="shared" si="3"/>
        <v>GL-807</v>
      </c>
      <c r="AW35" s="139" t="s">
        <v>193</v>
      </c>
      <c r="AX35" s="279" t="str">
        <f t="shared" si="4"/>
        <v>Кромка Нестандарт</v>
      </c>
      <c r="AY35" s="279">
        <f t="shared" si="5"/>
        <v>0</v>
      </c>
      <c r="AZ35" s="279">
        <f t="shared" si="6"/>
        <v>0</v>
      </c>
      <c r="BA35" s="280">
        <f t="shared" si="7"/>
        <v>0</v>
      </c>
      <c r="BB35" s="286"/>
      <c r="BC35" s="113"/>
      <c r="BD35" s="113"/>
      <c r="BE35" s="113"/>
      <c r="BF35" s="112"/>
      <c r="BG35" s="113" t="str">
        <f>VLOOKUP(G35,код!A:G,2,FALSE())</f>
        <v>РО127643   </v>
      </c>
      <c r="BH35" s="281"/>
      <c r="BI35" s="281"/>
      <c r="BJ35" s="281"/>
      <c r="BK35" s="281"/>
      <c r="BL35" s="281"/>
      <c r="BM35" s="281"/>
      <c r="BN35" s="281"/>
      <c r="BO35" s="281"/>
      <c r="BP35" s="281"/>
    </row>
    <row r="36" spans="1:68" ht="15.75" x14ac:dyDescent="0.25">
      <c r="A36" s="281"/>
      <c r="B36" s="300" t="s">
        <v>385</v>
      </c>
      <c r="C36" s="301" t="s">
        <v>386</v>
      </c>
      <c r="D36" s="284" t="s">
        <v>384</v>
      </c>
      <c r="E36" s="190" t="s">
        <v>383</v>
      </c>
      <c r="F36" s="281" t="s">
        <v>672</v>
      </c>
      <c r="G36" s="504" t="s">
        <v>92</v>
      </c>
      <c r="H36" s="513" t="s">
        <v>93</v>
      </c>
      <c r="I36" s="434" t="s">
        <v>383</v>
      </c>
      <c r="J36" s="511" t="s">
        <v>664</v>
      </c>
      <c r="K36" s="546"/>
      <c r="L36" s="513" t="s">
        <v>665</v>
      </c>
      <c r="M36" s="527">
        <v>7461</v>
      </c>
      <c r="N36" s="519" t="str">
        <f>'для впр'!E55</f>
        <v>Кромка в колір</v>
      </c>
      <c r="O36" s="521" t="str">
        <f>'для впр'!F55</f>
        <v>GL-808</v>
      </c>
      <c r="P36" s="522">
        <f>'для впр'!G55</f>
        <v>0</v>
      </c>
      <c r="Q36" s="504" t="str">
        <f>'для впр'!H55</f>
        <v>GL-808</v>
      </c>
      <c r="R36" s="504"/>
      <c r="S36" s="446" t="str">
        <f>'для впр'!J45</f>
        <v>Кромка Нестандарт</v>
      </c>
      <c r="T36" s="505">
        <f>'для впр'!K45</f>
        <v>0</v>
      </c>
      <c r="U36" s="440">
        <f>'для впр'!L45</f>
        <v>0</v>
      </c>
      <c r="V36" s="504">
        <f>'для впр'!M45</f>
        <v>0</v>
      </c>
      <c r="W36" s="504"/>
      <c r="X36" s="504"/>
      <c r="Y36" s="504"/>
      <c r="Z36" s="504"/>
      <c r="AA36" s="523" t="s">
        <v>385</v>
      </c>
      <c r="AB36" s="547" t="s">
        <v>386</v>
      </c>
      <c r="AC36" s="523" t="s">
        <v>190</v>
      </c>
      <c r="AD36" s="281">
        <v>32</v>
      </c>
      <c r="AE36" s="281">
        <v>32</v>
      </c>
      <c r="AF36" s="281">
        <v>0.84</v>
      </c>
      <c r="AG36" s="281">
        <v>0.81</v>
      </c>
      <c r="AH36" s="281">
        <v>0.84</v>
      </c>
      <c r="AI36" s="281">
        <v>0.81</v>
      </c>
      <c r="AJ36" s="281"/>
      <c r="AK36" s="281" t="s">
        <v>666</v>
      </c>
      <c r="AL36" s="281"/>
      <c r="AM36" s="281"/>
      <c r="AN36" s="303" t="s">
        <v>364</v>
      </c>
      <c r="AO36" s="281"/>
      <c r="AP36" s="281"/>
      <c r="AQ36" s="281"/>
      <c r="AR36" s="279" t="s">
        <v>12</v>
      </c>
      <c r="AS36" s="279" t="str">
        <f t="shared" si="0"/>
        <v>Кромка в колір</v>
      </c>
      <c r="AT36" s="279" t="str">
        <f t="shared" si="1"/>
        <v>GL-808</v>
      </c>
      <c r="AU36" s="279">
        <f t="shared" si="2"/>
        <v>0</v>
      </c>
      <c r="AV36" s="279" t="str">
        <f t="shared" si="3"/>
        <v>GL-808</v>
      </c>
      <c r="AW36" s="139" t="s">
        <v>193</v>
      </c>
      <c r="AX36" s="279" t="str">
        <f t="shared" si="4"/>
        <v>Кромка Нестандарт</v>
      </c>
      <c r="AY36" s="279">
        <f t="shared" si="5"/>
        <v>0</v>
      </c>
      <c r="AZ36" s="279">
        <f t="shared" si="6"/>
        <v>0</v>
      </c>
      <c r="BA36" s="280">
        <f t="shared" si="7"/>
        <v>0</v>
      </c>
      <c r="BB36" s="286"/>
      <c r="BC36" s="113"/>
      <c r="BD36" s="113"/>
      <c r="BE36" s="113"/>
      <c r="BF36" s="112"/>
      <c r="BG36" s="113" t="str">
        <f>VLOOKUP(G36,код!A:G,2,FALSE())</f>
        <v>РО127644   </v>
      </c>
      <c r="BH36" s="281"/>
      <c r="BI36" s="281"/>
      <c r="BJ36" s="281"/>
      <c r="BK36" s="281"/>
      <c r="BL36" s="281"/>
      <c r="BM36" s="281"/>
      <c r="BN36" s="281"/>
      <c r="BO36" s="281"/>
      <c r="BP36" s="281"/>
    </row>
    <row r="37" spans="1:68" ht="15.75" x14ac:dyDescent="0.25">
      <c r="A37" s="281"/>
      <c r="B37" s="295" t="s">
        <v>391</v>
      </c>
      <c r="C37" s="296" t="s">
        <v>392</v>
      </c>
      <c r="D37" s="284" t="s">
        <v>390</v>
      </c>
      <c r="E37" s="190" t="s">
        <v>389</v>
      </c>
      <c r="F37" s="281" t="s">
        <v>673</v>
      </c>
      <c r="G37" s="504" t="s">
        <v>90</v>
      </c>
      <c r="H37" s="513" t="s">
        <v>91</v>
      </c>
      <c r="I37" s="434" t="s">
        <v>389</v>
      </c>
      <c r="J37" s="511" t="s">
        <v>664</v>
      </c>
      <c r="K37" s="546"/>
      <c r="L37" s="513" t="s">
        <v>665</v>
      </c>
      <c r="M37" s="527">
        <v>7461</v>
      </c>
      <c r="N37" s="519" t="str">
        <f>'для впр'!E56</f>
        <v>Кромка в колір</v>
      </c>
      <c r="O37" s="521" t="str">
        <f>'для впр'!F56</f>
        <v>GL-402</v>
      </c>
      <c r="P37" s="522">
        <f>'для впр'!G56</f>
        <v>0</v>
      </c>
      <c r="Q37" s="504" t="str">
        <f>'для впр'!H56</f>
        <v>GL-402</v>
      </c>
      <c r="R37" s="504"/>
      <c r="S37" s="446" t="str">
        <f>'для впр'!J49</f>
        <v>Кромка Нестандарт</v>
      </c>
      <c r="T37" s="505">
        <f>'для впр'!K49</f>
        <v>0</v>
      </c>
      <c r="U37" s="440">
        <f>'для впр'!L49</f>
        <v>0</v>
      </c>
      <c r="V37" s="504">
        <f>'для впр'!M49</f>
        <v>0</v>
      </c>
      <c r="W37" s="504"/>
      <c r="X37" s="504"/>
      <c r="Y37" s="504"/>
      <c r="Z37" s="504"/>
      <c r="AA37" s="523" t="s">
        <v>391</v>
      </c>
      <c r="AB37" s="547" t="s">
        <v>392</v>
      </c>
      <c r="AC37" s="523" t="s">
        <v>190</v>
      </c>
      <c r="AD37" s="281">
        <v>32</v>
      </c>
      <c r="AE37" s="281">
        <v>32</v>
      </c>
      <c r="AF37" s="281">
        <v>0.84</v>
      </c>
      <c r="AG37" s="281">
        <v>0.81</v>
      </c>
      <c r="AH37" s="281">
        <v>0.84</v>
      </c>
      <c r="AI37" s="281">
        <v>0.81</v>
      </c>
      <c r="AJ37" s="281"/>
      <c r="AK37" s="281" t="s">
        <v>666</v>
      </c>
      <c r="AL37" s="281"/>
      <c r="AM37" s="281"/>
      <c r="AN37" s="286" t="s">
        <v>364</v>
      </c>
      <c r="AO37" s="281"/>
      <c r="AP37" s="281"/>
      <c r="AQ37" s="281"/>
      <c r="AR37" s="279" t="s">
        <v>12</v>
      </c>
      <c r="AS37" s="279" t="str">
        <f t="shared" ref="AS37:AS68" si="8">N37</f>
        <v>Кромка в колір</v>
      </c>
      <c r="AT37" s="279" t="str">
        <f t="shared" ref="AT37:AT68" si="9">O37</f>
        <v>GL-402</v>
      </c>
      <c r="AU37" s="279">
        <f t="shared" ref="AU37:AU68" si="10">P37</f>
        <v>0</v>
      </c>
      <c r="AV37" s="279" t="str">
        <f t="shared" ref="AV37:AV68" si="11">Q37</f>
        <v>GL-402</v>
      </c>
      <c r="AW37" s="139" t="s">
        <v>193</v>
      </c>
      <c r="AX37" s="279" t="str">
        <f t="shared" ref="AX37:AX68" si="12">S37</f>
        <v>Кромка Нестандарт</v>
      </c>
      <c r="AY37" s="279">
        <f t="shared" ref="AY37:AY68" si="13">T37</f>
        <v>0</v>
      </c>
      <c r="AZ37" s="279">
        <f t="shared" ref="AZ37:AZ68" si="14">U37</f>
        <v>0</v>
      </c>
      <c r="BA37" s="280">
        <f t="shared" ref="BA37:BA68" si="15">V37</f>
        <v>0</v>
      </c>
      <c r="BB37" s="286"/>
      <c r="BC37" s="113"/>
      <c r="BD37" s="113"/>
      <c r="BE37" s="113"/>
      <c r="BF37" s="112"/>
      <c r="BG37" s="113" t="str">
        <f>VLOOKUP(G37,код!A:G,2,FALSE())</f>
        <v>РО127645   </v>
      </c>
      <c r="BH37" s="281"/>
      <c r="BI37" s="281"/>
      <c r="BJ37" s="281"/>
      <c r="BK37" s="281"/>
      <c r="BL37" s="281"/>
      <c r="BM37" s="281"/>
      <c r="BN37" s="281"/>
      <c r="BO37" s="281"/>
      <c r="BP37" s="281"/>
    </row>
    <row r="38" spans="1:68" ht="15.75" x14ac:dyDescent="0.25">
      <c r="A38" s="281"/>
      <c r="B38" s="295" t="s">
        <v>397</v>
      </c>
      <c r="C38" s="296" t="s">
        <v>224</v>
      </c>
      <c r="D38" s="284" t="s">
        <v>396</v>
      </c>
      <c r="E38" s="190" t="s">
        <v>395</v>
      </c>
      <c r="F38" s="281" t="s">
        <v>674</v>
      </c>
      <c r="G38" s="504" t="s">
        <v>98</v>
      </c>
      <c r="H38" s="513" t="s">
        <v>99</v>
      </c>
      <c r="I38" s="434" t="s">
        <v>395</v>
      </c>
      <c r="J38" s="511" t="s">
        <v>675</v>
      </c>
      <c r="K38" s="546"/>
      <c r="L38" s="513" t="s">
        <v>676</v>
      </c>
      <c r="M38" s="527">
        <v>7461</v>
      </c>
      <c r="N38" s="519" t="str">
        <f>'для впр'!E57</f>
        <v>Кромка в колір</v>
      </c>
      <c r="O38" s="521" t="str">
        <f>'для впр'!F57</f>
        <v>MT-002</v>
      </c>
      <c r="P38" s="522">
        <f>'для впр'!G57</f>
        <v>0</v>
      </c>
      <c r="Q38" s="504" t="str">
        <f>'для впр'!H57</f>
        <v>MT-002</v>
      </c>
      <c r="R38" s="441"/>
      <c r="S38" s="446" t="str">
        <f>'для впр'!J50</f>
        <v>Кромка Нестандарт</v>
      </c>
      <c r="T38" s="505">
        <f>'для впр'!K50</f>
        <v>0</v>
      </c>
      <c r="U38" s="440">
        <f>'для впр'!L50</f>
        <v>0</v>
      </c>
      <c r="V38" s="504">
        <f>'для впр'!M50</f>
        <v>0</v>
      </c>
      <c r="W38" s="441"/>
      <c r="X38" s="441"/>
      <c r="Y38" s="441"/>
      <c r="Z38" s="441"/>
      <c r="AA38" s="523" t="s">
        <v>397</v>
      </c>
      <c r="AB38" s="547" t="s">
        <v>224</v>
      </c>
      <c r="AC38" s="523" t="s">
        <v>196</v>
      </c>
      <c r="AD38" s="281">
        <v>32</v>
      </c>
      <c r="AE38" s="281">
        <v>32</v>
      </c>
      <c r="AF38" s="281">
        <v>0.84</v>
      </c>
      <c r="AG38" s="281">
        <v>0.81</v>
      </c>
      <c r="AH38" s="281">
        <v>0.47</v>
      </c>
      <c r="AI38" s="281">
        <v>0.81</v>
      </c>
      <c r="AJ38" s="281"/>
      <c r="AK38" s="281" t="s">
        <v>666</v>
      </c>
      <c r="AL38" s="281"/>
      <c r="AM38" s="281"/>
      <c r="AN38" s="286" t="s">
        <v>364</v>
      </c>
      <c r="AO38" s="281"/>
      <c r="AP38" s="281"/>
      <c r="AQ38" s="281"/>
      <c r="AR38" s="279" t="s">
        <v>12</v>
      </c>
      <c r="AS38" s="279" t="str">
        <f t="shared" si="8"/>
        <v>Кромка в колір</v>
      </c>
      <c r="AT38" s="279" t="str">
        <f t="shared" si="9"/>
        <v>MT-002</v>
      </c>
      <c r="AU38" s="279">
        <f t="shared" si="10"/>
        <v>0</v>
      </c>
      <c r="AV38" s="279" t="str">
        <f t="shared" si="11"/>
        <v>MT-002</v>
      </c>
      <c r="AW38" s="139" t="s">
        <v>193</v>
      </c>
      <c r="AX38" s="279" t="str">
        <f t="shared" si="12"/>
        <v>Кромка Нестандарт</v>
      </c>
      <c r="AY38" s="279">
        <f t="shared" si="13"/>
        <v>0</v>
      </c>
      <c r="AZ38" s="279">
        <f t="shared" si="14"/>
        <v>0</v>
      </c>
      <c r="BA38" s="280">
        <f t="shared" si="15"/>
        <v>0</v>
      </c>
      <c r="BB38" s="286"/>
      <c r="BC38" s="113"/>
      <c r="BD38" s="113"/>
      <c r="BE38" s="113"/>
      <c r="BF38" s="112"/>
      <c r="BG38" s="113" t="str">
        <f>VLOOKUP(G38,код!A:G,2,FALSE())</f>
        <v>РО127646   </v>
      </c>
      <c r="BH38" s="281"/>
      <c r="BI38" s="281"/>
      <c r="BJ38" s="281"/>
      <c r="BK38" s="281"/>
      <c r="BL38" s="281"/>
      <c r="BM38" s="281"/>
      <c r="BN38" s="281"/>
      <c r="BO38" s="281"/>
      <c r="BP38" s="281"/>
    </row>
    <row r="39" spans="1:68" ht="15.75" x14ac:dyDescent="0.25">
      <c r="A39" s="281"/>
      <c r="B39" s="295" t="s">
        <v>401</v>
      </c>
      <c r="C39" s="296" t="s">
        <v>229</v>
      </c>
      <c r="D39" s="284" t="s">
        <v>400</v>
      </c>
      <c r="E39" s="190" t="s">
        <v>399</v>
      </c>
      <c r="F39" s="281" t="s">
        <v>677</v>
      </c>
      <c r="G39" s="504" t="s">
        <v>94</v>
      </c>
      <c r="H39" s="513" t="s">
        <v>95</v>
      </c>
      <c r="I39" s="434" t="s">
        <v>399</v>
      </c>
      <c r="J39" s="511" t="s">
        <v>675</v>
      </c>
      <c r="K39" s="546"/>
      <c r="L39" s="513" t="s">
        <v>676</v>
      </c>
      <c r="M39" s="527">
        <v>7461</v>
      </c>
      <c r="N39" s="519" t="str">
        <f>'для впр'!E58</f>
        <v>Кромка в колір</v>
      </c>
      <c r="O39" s="521" t="str">
        <f>'для впр'!F58</f>
        <v>MT-001</v>
      </c>
      <c r="P39" s="522">
        <f>'для впр'!G58</f>
        <v>0</v>
      </c>
      <c r="Q39" s="504" t="str">
        <f>'для впр'!H58</f>
        <v>MT-001</v>
      </c>
      <c r="R39" s="504"/>
      <c r="S39" s="446" t="str">
        <f>'для впр'!J51</f>
        <v>Кромка Нестандарт</v>
      </c>
      <c r="T39" s="505">
        <f>'для впр'!K51</f>
        <v>0</v>
      </c>
      <c r="U39" s="440">
        <f>'для впр'!L51</f>
        <v>0</v>
      </c>
      <c r="V39" s="504">
        <f>'для впр'!M51</f>
        <v>0</v>
      </c>
      <c r="W39" s="504"/>
      <c r="X39" s="504"/>
      <c r="Y39" s="504"/>
      <c r="Z39" s="504"/>
      <c r="AA39" s="523" t="s">
        <v>401</v>
      </c>
      <c r="AB39" s="547" t="s">
        <v>229</v>
      </c>
      <c r="AC39" s="523" t="s">
        <v>196</v>
      </c>
      <c r="AD39" s="281">
        <v>32</v>
      </c>
      <c r="AE39" s="281">
        <v>32</v>
      </c>
      <c r="AF39" s="281">
        <v>0.84</v>
      </c>
      <c r="AG39" s="281">
        <v>0.81</v>
      </c>
      <c r="AH39" s="281">
        <v>0.47</v>
      </c>
      <c r="AI39" s="281">
        <v>0.81</v>
      </c>
      <c r="AJ39" s="281"/>
      <c r="AK39" s="281" t="s">
        <v>666</v>
      </c>
      <c r="AL39" s="281"/>
      <c r="AM39" s="281"/>
      <c r="AN39" s="286" t="s">
        <v>364</v>
      </c>
      <c r="AO39" s="281"/>
      <c r="AP39" s="281"/>
      <c r="AQ39" s="281"/>
      <c r="AR39" s="279" t="s">
        <v>12</v>
      </c>
      <c r="AS39" s="279" t="str">
        <f t="shared" si="8"/>
        <v>Кромка в колір</v>
      </c>
      <c r="AT39" s="279" t="str">
        <f t="shared" si="9"/>
        <v>MT-001</v>
      </c>
      <c r="AU39" s="279">
        <f t="shared" si="10"/>
        <v>0</v>
      </c>
      <c r="AV39" s="279" t="str">
        <f t="shared" si="11"/>
        <v>MT-001</v>
      </c>
      <c r="AW39" s="139" t="s">
        <v>193</v>
      </c>
      <c r="AX39" s="279" t="str">
        <f t="shared" si="12"/>
        <v>Кромка Нестандарт</v>
      </c>
      <c r="AY39" s="279">
        <f t="shared" si="13"/>
        <v>0</v>
      </c>
      <c r="AZ39" s="279">
        <f t="shared" si="14"/>
        <v>0</v>
      </c>
      <c r="BA39" s="280">
        <f t="shared" si="15"/>
        <v>0</v>
      </c>
      <c r="BB39" s="286"/>
      <c r="BC39" s="113"/>
      <c r="BD39" s="113"/>
      <c r="BE39" s="113"/>
      <c r="BF39" s="112"/>
      <c r="BG39" s="113" t="str">
        <f>VLOOKUP(G39,код!A:G,2,FALSE())</f>
        <v>РО127647   </v>
      </c>
      <c r="BH39" s="281"/>
      <c r="BI39" s="281"/>
      <c r="BJ39" s="281"/>
      <c r="BK39" s="281"/>
      <c r="BL39" s="281"/>
      <c r="BM39" s="281"/>
      <c r="BN39" s="281"/>
      <c r="BO39" s="281"/>
      <c r="BP39" s="281"/>
    </row>
    <row r="40" spans="1:68" ht="15.75" x14ac:dyDescent="0.25">
      <c r="A40" s="281"/>
      <c r="B40" s="297" t="s">
        <v>405</v>
      </c>
      <c r="C40" s="298" t="s">
        <v>219</v>
      </c>
      <c r="D40" s="284" t="s">
        <v>404</v>
      </c>
      <c r="E40" s="190" t="s">
        <v>403</v>
      </c>
      <c r="F40" s="281" t="s">
        <v>678</v>
      </c>
      <c r="G40" s="504" t="s">
        <v>96</v>
      </c>
      <c r="H40" s="513" t="s">
        <v>97</v>
      </c>
      <c r="I40" s="434" t="s">
        <v>403</v>
      </c>
      <c r="J40" s="511" t="s">
        <v>675</v>
      </c>
      <c r="K40" s="546"/>
      <c r="L40" s="513" t="s">
        <v>676</v>
      </c>
      <c r="M40" s="527">
        <v>7461</v>
      </c>
      <c r="N40" s="519" t="str">
        <f>'для впр'!E59</f>
        <v>Кромка в колір</v>
      </c>
      <c r="O40" s="521" t="str">
        <f>'для впр'!F59</f>
        <v>MT-000</v>
      </c>
      <c r="P40" s="522">
        <f>'для впр'!G59</f>
        <v>0</v>
      </c>
      <c r="Q40" s="504" t="str">
        <f>'для впр'!H59</f>
        <v>MT-000</v>
      </c>
      <c r="R40" s="504"/>
      <c r="S40" s="446" t="str">
        <f>'для впр'!J52</f>
        <v>Кромка Нестандарт</v>
      </c>
      <c r="T40" s="505">
        <f>'для впр'!K52</f>
        <v>0</v>
      </c>
      <c r="U40" s="440">
        <f>'для впр'!L52</f>
        <v>0</v>
      </c>
      <c r="V40" s="504">
        <f>'для впр'!M52</f>
        <v>0</v>
      </c>
      <c r="W40" s="504"/>
      <c r="X40" s="504"/>
      <c r="Y40" s="504"/>
      <c r="Z40" s="504"/>
      <c r="AA40" s="523" t="s">
        <v>405</v>
      </c>
      <c r="AB40" s="547" t="s">
        <v>219</v>
      </c>
      <c r="AC40" s="523" t="s">
        <v>196</v>
      </c>
      <c r="AD40" s="281">
        <v>32</v>
      </c>
      <c r="AE40" s="281">
        <v>32</v>
      </c>
      <c r="AF40" s="281">
        <v>0.84</v>
      </c>
      <c r="AG40" s="281">
        <v>0.81</v>
      </c>
      <c r="AH40" s="281">
        <v>0.47</v>
      </c>
      <c r="AI40" s="281">
        <v>0.81</v>
      </c>
      <c r="AJ40" s="281"/>
      <c r="AK40" s="281" t="s">
        <v>666</v>
      </c>
      <c r="AL40" s="281"/>
      <c r="AM40" s="281"/>
      <c r="AN40" s="299" t="s">
        <v>364</v>
      </c>
      <c r="AO40" s="281"/>
      <c r="AP40" s="281"/>
      <c r="AQ40" s="281"/>
      <c r="AR40" s="279" t="s">
        <v>12</v>
      </c>
      <c r="AS40" s="279" t="str">
        <f t="shared" si="8"/>
        <v>Кромка в колір</v>
      </c>
      <c r="AT40" s="279" t="str">
        <f t="shared" si="9"/>
        <v>MT-000</v>
      </c>
      <c r="AU40" s="279">
        <f t="shared" si="10"/>
        <v>0</v>
      </c>
      <c r="AV40" s="279" t="str">
        <f t="shared" si="11"/>
        <v>MT-000</v>
      </c>
      <c r="AW40" s="139" t="s">
        <v>193</v>
      </c>
      <c r="AX40" s="279" t="str">
        <f t="shared" si="12"/>
        <v>Кромка Нестандарт</v>
      </c>
      <c r="AY40" s="279">
        <f t="shared" si="13"/>
        <v>0</v>
      </c>
      <c r="AZ40" s="279">
        <f t="shared" si="14"/>
        <v>0</v>
      </c>
      <c r="BA40" s="280">
        <f t="shared" si="15"/>
        <v>0</v>
      </c>
      <c r="BB40" s="286"/>
      <c r="BC40" s="113"/>
      <c r="BD40" s="113"/>
      <c r="BE40" s="113"/>
      <c r="BF40" s="112"/>
      <c r="BG40" s="113" t="str">
        <f>VLOOKUP(G40,код!A:G,2,FALSE())</f>
        <v>РО127648   </v>
      </c>
      <c r="BH40" s="281"/>
      <c r="BI40" s="281"/>
      <c r="BJ40" s="281"/>
      <c r="BK40" s="281"/>
      <c r="BL40" s="281"/>
      <c r="BM40" s="281"/>
      <c r="BN40" s="281"/>
      <c r="BO40" s="281"/>
      <c r="BP40" s="281"/>
    </row>
    <row r="41" spans="1:68" ht="15.75" x14ac:dyDescent="0.25">
      <c r="B41" s="171" t="s">
        <v>409</v>
      </c>
      <c r="C41" s="172" t="s">
        <v>234</v>
      </c>
      <c r="D41" s="133" t="s">
        <v>408</v>
      </c>
      <c r="E41" s="132" t="s">
        <v>407</v>
      </c>
      <c r="F41" t="s">
        <v>679</v>
      </c>
      <c r="G41" s="504" t="s">
        <v>100</v>
      </c>
      <c r="H41" s="445" t="s">
        <v>101</v>
      </c>
      <c r="I41" s="498" t="s">
        <v>407</v>
      </c>
      <c r="J41" s="499" t="s">
        <v>675</v>
      </c>
      <c r="K41" s="548"/>
      <c r="L41" s="445" t="s">
        <v>676</v>
      </c>
      <c r="M41" s="527">
        <v>7461</v>
      </c>
      <c r="N41" s="549" t="str">
        <f>'для впр'!E60</f>
        <v>Кромка в колір</v>
      </c>
      <c r="O41" s="520" t="str">
        <f>'для впр'!F60</f>
        <v>MT-201</v>
      </c>
      <c r="P41" s="440">
        <f>'для впр'!G60</f>
        <v>0</v>
      </c>
      <c r="Q41" s="445" t="str">
        <f>'для впр'!H60</f>
        <v>MT-201</v>
      </c>
      <c r="R41" s="445"/>
      <c r="S41" s="446" t="str">
        <f>'для впр'!J53</f>
        <v>Кромка Нестандарт</v>
      </c>
      <c r="T41" s="505">
        <f>'для впр'!K53</f>
        <v>0</v>
      </c>
      <c r="U41" s="440">
        <f>'для впр'!L53</f>
        <v>0</v>
      </c>
      <c r="V41" s="504">
        <f>'для впр'!M53</f>
        <v>0</v>
      </c>
      <c r="W41" s="445"/>
      <c r="X41" s="445"/>
      <c r="Y41" s="445"/>
      <c r="Z41" s="445"/>
      <c r="AA41" s="449" t="s">
        <v>409</v>
      </c>
      <c r="AB41" s="550" t="s">
        <v>234</v>
      </c>
      <c r="AC41" s="449" t="s">
        <v>196</v>
      </c>
      <c r="AD41">
        <v>32</v>
      </c>
      <c r="AE41">
        <v>32</v>
      </c>
      <c r="AF41">
        <v>0.84</v>
      </c>
      <c r="AG41">
        <v>0.81</v>
      </c>
      <c r="AH41">
        <v>0.47</v>
      </c>
      <c r="AI41">
        <v>0.81</v>
      </c>
      <c r="AK41" t="s">
        <v>666</v>
      </c>
      <c r="AN41" s="113" t="s">
        <v>364</v>
      </c>
      <c r="AR41" s="279" t="s">
        <v>12</v>
      </c>
      <c r="AS41" s="279" t="str">
        <f t="shared" si="8"/>
        <v>Кромка в колір</v>
      </c>
      <c r="AT41" s="279" t="str">
        <f t="shared" si="9"/>
        <v>MT-201</v>
      </c>
      <c r="AU41" s="279">
        <f t="shared" si="10"/>
        <v>0</v>
      </c>
      <c r="AV41" s="279" t="str">
        <f t="shared" si="11"/>
        <v>MT-201</v>
      </c>
      <c r="AW41" s="139" t="s">
        <v>193</v>
      </c>
      <c r="AX41" s="279" t="str">
        <f t="shared" si="12"/>
        <v>Кромка Нестандарт</v>
      </c>
      <c r="AY41" s="279">
        <f t="shared" si="13"/>
        <v>0</v>
      </c>
      <c r="AZ41" s="279">
        <f t="shared" si="14"/>
        <v>0</v>
      </c>
      <c r="BA41" s="280">
        <f t="shared" si="15"/>
        <v>0</v>
      </c>
      <c r="BB41" s="113"/>
      <c r="BC41" s="113"/>
      <c r="BD41" s="113"/>
      <c r="BE41" s="113"/>
      <c r="BF41" s="112"/>
      <c r="BG41" s="113" t="str">
        <f>VLOOKUP(G41,код!A:G,2,FALSE())</f>
        <v>РО127649   </v>
      </c>
    </row>
    <row r="42" spans="1:68" ht="15.75" x14ac:dyDescent="0.25">
      <c r="B42" s="171" t="s">
        <v>413</v>
      </c>
      <c r="C42" s="172" t="s">
        <v>249</v>
      </c>
      <c r="D42" s="133" t="s">
        <v>412</v>
      </c>
      <c r="E42" s="132" t="s">
        <v>411</v>
      </c>
      <c r="F42" t="s">
        <v>680</v>
      </c>
      <c r="G42" s="504" t="s">
        <v>102</v>
      </c>
      <c r="H42" s="445" t="s">
        <v>103</v>
      </c>
      <c r="I42" s="498" t="s">
        <v>411</v>
      </c>
      <c r="J42" s="499" t="s">
        <v>675</v>
      </c>
      <c r="K42" s="548"/>
      <c r="L42" s="445" t="s">
        <v>676</v>
      </c>
      <c r="M42" s="527">
        <v>7461</v>
      </c>
      <c r="N42" s="549" t="str">
        <f>'для впр'!E61</f>
        <v>Кромка в колір</v>
      </c>
      <c r="O42" s="520" t="str">
        <f>'для впр'!F61</f>
        <v>MT-802</v>
      </c>
      <c r="P42" s="440">
        <f>'для впр'!G61</f>
        <v>0</v>
      </c>
      <c r="Q42" s="445" t="str">
        <f>'для впр'!H61</f>
        <v>MT-802</v>
      </c>
      <c r="R42" s="445"/>
      <c r="S42" s="446" t="str">
        <f>'для впр'!J54</f>
        <v>Кромка Нестандарт</v>
      </c>
      <c r="T42" s="505">
        <f>'для впр'!K54</f>
        <v>0</v>
      </c>
      <c r="U42" s="440">
        <f>'для впр'!L54</f>
        <v>0</v>
      </c>
      <c r="V42" s="504">
        <f>'для впр'!M54</f>
        <v>0</v>
      </c>
      <c r="W42" s="445"/>
      <c r="X42" s="445"/>
      <c r="Y42" s="445"/>
      <c r="Z42" s="445"/>
      <c r="AA42" s="449" t="s">
        <v>413</v>
      </c>
      <c r="AB42" s="550" t="s">
        <v>249</v>
      </c>
      <c r="AC42" s="449" t="s">
        <v>196</v>
      </c>
      <c r="AD42">
        <v>32</v>
      </c>
      <c r="AE42">
        <v>32</v>
      </c>
      <c r="AF42">
        <v>0.84</v>
      </c>
      <c r="AG42">
        <v>0.81</v>
      </c>
      <c r="AH42">
        <v>0.47</v>
      </c>
      <c r="AI42">
        <v>0.81</v>
      </c>
      <c r="AK42" t="s">
        <v>666</v>
      </c>
      <c r="AN42" s="113" t="s">
        <v>364</v>
      </c>
      <c r="AR42" s="279" t="s">
        <v>12</v>
      </c>
      <c r="AS42" s="279" t="str">
        <f t="shared" si="8"/>
        <v>Кромка в колір</v>
      </c>
      <c r="AT42" s="279" t="str">
        <f t="shared" si="9"/>
        <v>MT-802</v>
      </c>
      <c r="AU42" s="279">
        <f t="shared" si="10"/>
        <v>0</v>
      </c>
      <c r="AV42" s="279" t="str">
        <f t="shared" si="11"/>
        <v>MT-802</v>
      </c>
      <c r="AW42" s="139" t="s">
        <v>193</v>
      </c>
      <c r="AX42" s="279" t="str">
        <f t="shared" si="12"/>
        <v>Кромка Нестандарт</v>
      </c>
      <c r="AY42" s="279">
        <f t="shared" si="13"/>
        <v>0</v>
      </c>
      <c r="AZ42" s="279">
        <f t="shared" si="14"/>
        <v>0</v>
      </c>
      <c r="BA42" s="280">
        <f t="shared" si="15"/>
        <v>0</v>
      </c>
      <c r="BB42" s="113"/>
      <c r="BC42" s="113"/>
      <c r="BD42" s="113"/>
      <c r="BE42" s="113"/>
      <c r="BF42" s="112"/>
      <c r="BG42" s="113" t="str">
        <f>VLOOKUP(G42,код!A:G,2,FALSE())</f>
        <v>РО127650   </v>
      </c>
    </row>
    <row r="43" spans="1:68" ht="15.75" x14ac:dyDescent="0.25">
      <c r="B43" s="171" t="s">
        <v>417</v>
      </c>
      <c r="C43" s="172" t="s">
        <v>380</v>
      </c>
      <c r="D43" s="133" t="s">
        <v>416</v>
      </c>
      <c r="E43" s="132" t="s">
        <v>415</v>
      </c>
      <c r="F43" t="s">
        <v>681</v>
      </c>
      <c r="G43" s="504" t="s">
        <v>104</v>
      </c>
      <c r="H43" s="445" t="s">
        <v>105</v>
      </c>
      <c r="I43" s="498" t="s">
        <v>415</v>
      </c>
      <c r="J43" s="499" t="s">
        <v>675</v>
      </c>
      <c r="K43" s="548"/>
      <c r="L43" s="445" t="s">
        <v>676</v>
      </c>
      <c r="M43" s="527">
        <v>7461</v>
      </c>
      <c r="N43" s="549" t="str">
        <f>'для впр'!E62</f>
        <v>Кромка в колір</v>
      </c>
      <c r="O43" s="520" t="str">
        <f>'для впр'!F62</f>
        <v>MT-807</v>
      </c>
      <c r="P43" s="440">
        <f>'для впр'!G62</f>
        <v>0</v>
      </c>
      <c r="Q43" s="445" t="str">
        <f>'для впр'!H62</f>
        <v>MT-807</v>
      </c>
      <c r="R43" s="445"/>
      <c r="S43" s="446" t="str">
        <f>'для впр'!J55</f>
        <v>Кромка Нестандарт</v>
      </c>
      <c r="T43" s="505">
        <f>'для впр'!K55</f>
        <v>0</v>
      </c>
      <c r="U43" s="440">
        <f>'для впр'!L55</f>
        <v>0</v>
      </c>
      <c r="V43" s="504">
        <f>'для впр'!M55</f>
        <v>0</v>
      </c>
      <c r="W43" s="445"/>
      <c r="X43" s="445"/>
      <c r="Y43" s="445"/>
      <c r="Z43" s="445"/>
      <c r="AA43" s="449" t="s">
        <v>417</v>
      </c>
      <c r="AB43" s="550" t="s">
        <v>380</v>
      </c>
      <c r="AC43" s="449" t="s">
        <v>196</v>
      </c>
      <c r="AD43">
        <v>32</v>
      </c>
      <c r="AE43">
        <v>32</v>
      </c>
      <c r="AF43">
        <v>0.84</v>
      </c>
      <c r="AG43">
        <v>0.81</v>
      </c>
      <c r="AH43">
        <v>0.47</v>
      </c>
      <c r="AI43">
        <v>0.81</v>
      </c>
      <c r="AK43" t="s">
        <v>666</v>
      </c>
      <c r="AN43" s="113" t="s">
        <v>364</v>
      </c>
      <c r="AR43" s="279" t="s">
        <v>12</v>
      </c>
      <c r="AS43" s="279" t="str">
        <f t="shared" si="8"/>
        <v>Кромка в колір</v>
      </c>
      <c r="AT43" s="279" t="str">
        <f t="shared" si="9"/>
        <v>MT-807</v>
      </c>
      <c r="AU43" s="279">
        <f t="shared" si="10"/>
        <v>0</v>
      </c>
      <c r="AV43" s="279" t="str">
        <f t="shared" si="11"/>
        <v>MT-807</v>
      </c>
      <c r="AW43" s="139" t="s">
        <v>193</v>
      </c>
      <c r="AX43" s="279" t="str">
        <f t="shared" si="12"/>
        <v>Кромка Нестандарт</v>
      </c>
      <c r="AY43" s="279">
        <f t="shared" si="13"/>
        <v>0</v>
      </c>
      <c r="AZ43" s="279">
        <f t="shared" si="14"/>
        <v>0</v>
      </c>
      <c r="BA43" s="280">
        <f t="shared" si="15"/>
        <v>0</v>
      </c>
      <c r="BB43" s="113"/>
      <c r="BC43" s="113"/>
      <c r="BD43" s="113"/>
      <c r="BE43" s="113"/>
      <c r="BF43" s="112"/>
      <c r="BG43" s="113" t="str">
        <f>VLOOKUP(G43,код!A:G,2,FALSE())</f>
        <v>РО127651   </v>
      </c>
    </row>
    <row r="44" spans="1:68" ht="15.75" x14ac:dyDescent="0.25">
      <c r="A44" s="281"/>
      <c r="B44" s="295" t="s">
        <v>421</v>
      </c>
      <c r="C44" s="296" t="s">
        <v>386</v>
      </c>
      <c r="D44" s="284" t="s">
        <v>420</v>
      </c>
      <c r="E44" s="190" t="s">
        <v>419</v>
      </c>
      <c r="F44" s="281" t="s">
        <v>682</v>
      </c>
      <c r="G44" s="504" t="s">
        <v>108</v>
      </c>
      <c r="H44" s="513" t="s">
        <v>109</v>
      </c>
      <c r="I44" s="434" t="s">
        <v>419</v>
      </c>
      <c r="J44" s="511" t="s">
        <v>675</v>
      </c>
      <c r="K44" s="546"/>
      <c r="L44" s="513" t="s">
        <v>676</v>
      </c>
      <c r="M44" s="527">
        <v>7461</v>
      </c>
      <c r="N44" s="519" t="str">
        <f>'для впр'!E63</f>
        <v>Кромка в колір</v>
      </c>
      <c r="O44" s="521" t="str">
        <f>'для впр'!F63</f>
        <v>MT-808</v>
      </c>
      <c r="P44" s="522">
        <f>'для впр'!G63</f>
        <v>0</v>
      </c>
      <c r="Q44" s="504" t="str">
        <f>'для впр'!H63</f>
        <v>MT-808</v>
      </c>
      <c r="R44" s="504"/>
      <c r="S44" s="446" t="str">
        <f>'для впр'!J56</f>
        <v>Кромка Нестандарт</v>
      </c>
      <c r="T44" s="505">
        <f>'для впр'!K56</f>
        <v>0</v>
      </c>
      <c r="U44" s="440">
        <f>'для впр'!L56</f>
        <v>0</v>
      </c>
      <c r="V44" s="504">
        <f>'для впр'!M56</f>
        <v>0</v>
      </c>
      <c r="W44" s="504"/>
      <c r="X44" s="504"/>
      <c r="Y44" s="504"/>
      <c r="Z44" s="504"/>
      <c r="AA44" s="523" t="s">
        <v>421</v>
      </c>
      <c r="AB44" s="547" t="s">
        <v>386</v>
      </c>
      <c r="AC44" s="523" t="s">
        <v>196</v>
      </c>
      <c r="AD44" s="281">
        <v>32</v>
      </c>
      <c r="AE44" s="281">
        <v>32</v>
      </c>
      <c r="AF44" s="281">
        <v>0.84</v>
      </c>
      <c r="AG44" s="281">
        <v>0.81</v>
      </c>
      <c r="AH44" s="281">
        <v>0.47</v>
      </c>
      <c r="AI44" s="281">
        <v>0.81</v>
      </c>
      <c r="AJ44" s="281"/>
      <c r="AK44" s="281" t="s">
        <v>666</v>
      </c>
      <c r="AL44" s="281"/>
      <c r="AM44" s="281"/>
      <c r="AN44" s="286" t="s">
        <v>364</v>
      </c>
      <c r="AO44" s="281"/>
      <c r="AP44" s="281"/>
      <c r="AQ44" s="281"/>
      <c r="AR44" s="279" t="s">
        <v>12</v>
      </c>
      <c r="AS44" s="279" t="str">
        <f t="shared" si="8"/>
        <v>Кромка в колір</v>
      </c>
      <c r="AT44" s="279" t="str">
        <f t="shared" si="9"/>
        <v>MT-808</v>
      </c>
      <c r="AU44" s="279">
        <f t="shared" si="10"/>
        <v>0</v>
      </c>
      <c r="AV44" s="279" t="str">
        <f t="shared" si="11"/>
        <v>MT-808</v>
      </c>
      <c r="AW44" s="139" t="s">
        <v>193</v>
      </c>
      <c r="AX44" s="279" t="str">
        <f t="shared" si="12"/>
        <v>Кромка Нестандарт</v>
      </c>
      <c r="AY44" s="279">
        <f t="shared" si="13"/>
        <v>0</v>
      </c>
      <c r="AZ44" s="279">
        <f t="shared" si="14"/>
        <v>0</v>
      </c>
      <c r="BA44" s="280">
        <f t="shared" si="15"/>
        <v>0</v>
      </c>
      <c r="BB44" s="286"/>
      <c r="BC44" s="113"/>
      <c r="BD44" s="113"/>
      <c r="BE44" s="113"/>
      <c r="BF44" s="112"/>
      <c r="BG44" s="113" t="str">
        <f>VLOOKUP(G44,код!A:G,2,FALSE())</f>
        <v>РО127652   </v>
      </c>
      <c r="BH44" s="281"/>
      <c r="BI44" s="281"/>
      <c r="BJ44" s="281"/>
      <c r="BK44" s="281"/>
      <c r="BL44" s="281"/>
      <c r="BM44" s="281"/>
      <c r="BN44" s="281"/>
      <c r="BO44" s="281"/>
      <c r="BP44" s="281"/>
    </row>
    <row r="45" spans="1:68" ht="15.75" x14ac:dyDescent="0.25">
      <c r="A45" s="281"/>
      <c r="B45" s="295" t="s">
        <v>425</v>
      </c>
      <c r="C45" s="296" t="s">
        <v>392</v>
      </c>
      <c r="D45" s="284" t="s">
        <v>424</v>
      </c>
      <c r="E45" s="190" t="s">
        <v>423</v>
      </c>
      <c r="F45" s="281" t="s">
        <v>683</v>
      </c>
      <c r="G45" s="504" t="s">
        <v>106</v>
      </c>
      <c r="H45" s="513" t="s">
        <v>107</v>
      </c>
      <c r="I45" s="434" t="s">
        <v>423</v>
      </c>
      <c r="J45" s="511" t="s">
        <v>675</v>
      </c>
      <c r="K45" s="546"/>
      <c r="L45" s="513" t="s">
        <v>676</v>
      </c>
      <c r="M45" s="527">
        <v>7461</v>
      </c>
      <c r="N45" s="519" t="str">
        <f>'для впр'!E64</f>
        <v>Кромка в колір</v>
      </c>
      <c r="O45" s="521" t="str">
        <f>'для впр'!F64</f>
        <v>MT-402</v>
      </c>
      <c r="P45" s="522">
        <f>'для впр'!G64</f>
        <v>0</v>
      </c>
      <c r="Q45" s="504" t="str">
        <f>'для впр'!H64</f>
        <v>MT-402</v>
      </c>
      <c r="R45" s="504"/>
      <c r="S45" s="446" t="str">
        <f>'для впр'!J57</f>
        <v>Кромка Нестандарт</v>
      </c>
      <c r="T45" s="505">
        <f>'для впр'!K57</f>
        <v>0</v>
      </c>
      <c r="U45" s="440">
        <f>'для впр'!L57</f>
        <v>0</v>
      </c>
      <c r="V45" s="504">
        <f>'для впр'!M57</f>
        <v>0</v>
      </c>
      <c r="W45" s="504"/>
      <c r="X45" s="504"/>
      <c r="Y45" s="504"/>
      <c r="Z45" s="504"/>
      <c r="AA45" s="523" t="s">
        <v>425</v>
      </c>
      <c r="AB45" s="547" t="s">
        <v>392</v>
      </c>
      <c r="AC45" s="523" t="s">
        <v>196</v>
      </c>
      <c r="AD45" s="281">
        <v>32</v>
      </c>
      <c r="AE45" s="281">
        <v>32</v>
      </c>
      <c r="AF45" s="281">
        <v>0.84</v>
      </c>
      <c r="AG45" s="281">
        <v>0.81</v>
      </c>
      <c r="AH45" s="281">
        <v>0.47</v>
      </c>
      <c r="AI45" s="281">
        <v>0.81</v>
      </c>
      <c r="AJ45" s="281"/>
      <c r="AK45" s="281" t="s">
        <v>666</v>
      </c>
      <c r="AL45" s="281"/>
      <c r="AM45" s="281"/>
      <c r="AN45" s="286" t="s">
        <v>684</v>
      </c>
      <c r="AO45" s="281"/>
      <c r="AP45" s="281"/>
      <c r="AQ45" s="281"/>
      <c r="AR45" s="279" t="s">
        <v>12</v>
      </c>
      <c r="AS45" s="279" t="str">
        <f t="shared" si="8"/>
        <v>Кромка в колір</v>
      </c>
      <c r="AT45" s="279" t="str">
        <f t="shared" si="9"/>
        <v>MT-402</v>
      </c>
      <c r="AU45" s="279">
        <f t="shared" si="10"/>
        <v>0</v>
      </c>
      <c r="AV45" s="279" t="str">
        <f t="shared" si="11"/>
        <v>MT-402</v>
      </c>
      <c r="AW45" s="139" t="s">
        <v>193</v>
      </c>
      <c r="AX45" s="279" t="str">
        <f t="shared" si="12"/>
        <v>Кромка Нестандарт</v>
      </c>
      <c r="AY45" s="279">
        <f t="shared" si="13"/>
        <v>0</v>
      </c>
      <c r="AZ45" s="279">
        <f t="shared" si="14"/>
        <v>0</v>
      </c>
      <c r="BA45" s="280">
        <f t="shared" si="15"/>
        <v>0</v>
      </c>
      <c r="BB45" s="286"/>
      <c r="BC45" s="113"/>
      <c r="BD45" s="113"/>
      <c r="BE45" s="113"/>
      <c r="BF45" s="112"/>
      <c r="BG45" s="113" t="str">
        <f>VLOOKUP(G45,код!A:G,2,FALSE())</f>
        <v>РО127653   </v>
      </c>
      <c r="BH45" s="281"/>
      <c r="BI45" s="281"/>
      <c r="BJ45" s="281"/>
      <c r="BK45" s="281"/>
      <c r="BL45" s="281"/>
      <c r="BM45" s="281"/>
      <c r="BN45" s="281"/>
      <c r="BO45" s="281"/>
      <c r="BP45" s="281"/>
    </row>
    <row r="46" spans="1:68" ht="15.75" x14ac:dyDescent="0.25">
      <c r="A46" s="281"/>
      <c r="B46" s="304"/>
      <c r="C46" s="305"/>
      <c r="D46" s="306"/>
      <c r="E46" s="190" t="s">
        <v>427</v>
      </c>
      <c r="F46" s="283" t="s">
        <v>685</v>
      </c>
      <c r="G46" s="508" t="s">
        <v>936</v>
      </c>
      <c r="H46" s="508" t="s">
        <v>937</v>
      </c>
      <c r="I46" s="434" t="s">
        <v>427</v>
      </c>
      <c r="J46" s="503" t="s">
        <v>625</v>
      </c>
      <c r="K46" s="552"/>
      <c r="L46" s="504" t="s">
        <v>626</v>
      </c>
      <c r="M46" s="514">
        <v>4404</v>
      </c>
      <c r="N46" s="519" t="str">
        <f>'для впр'!E65</f>
        <v>Кромка в колір</v>
      </c>
      <c r="O46" s="521" t="str">
        <f>'для впр'!F65</f>
        <v>GL-301</v>
      </c>
      <c r="P46" s="522">
        <f>'для впр'!G65</f>
        <v>0</v>
      </c>
      <c r="Q46" s="504" t="str">
        <f>'для впр'!H65</f>
        <v>GL-301</v>
      </c>
      <c r="R46" s="504"/>
      <c r="S46" s="446" t="str">
        <f>'для впр'!J58</f>
        <v>Кромка Нестандарт</v>
      </c>
      <c r="T46" s="505">
        <f>'для впр'!K58</f>
        <v>0</v>
      </c>
      <c r="U46" s="440">
        <f>'для впр'!L58</f>
        <v>0</v>
      </c>
      <c r="V46" s="504">
        <f>'для впр'!M58</f>
        <v>0</v>
      </c>
      <c r="W46" s="503"/>
      <c r="X46" s="503"/>
      <c r="Y46" s="503"/>
      <c r="Z46" s="503"/>
      <c r="AA46" s="553" t="s">
        <v>428</v>
      </c>
      <c r="AB46" s="554" t="s">
        <v>429</v>
      </c>
      <c r="AC46" s="507" t="s">
        <v>190</v>
      </c>
      <c r="AD46" s="281"/>
      <c r="AE46" s="281"/>
      <c r="AF46" s="281"/>
      <c r="AG46" s="281"/>
      <c r="AH46" s="281"/>
      <c r="AI46" s="281"/>
      <c r="AJ46" s="281"/>
      <c r="AK46" s="111" t="s">
        <v>4</v>
      </c>
      <c r="AL46" s="281"/>
      <c r="AM46" s="281"/>
      <c r="AN46" s="197" t="s">
        <v>364</v>
      </c>
      <c r="AO46" s="281"/>
      <c r="AP46" s="281"/>
      <c r="AQ46" s="281"/>
      <c r="AR46" s="279" t="s">
        <v>12</v>
      </c>
      <c r="AS46" s="279" t="str">
        <f t="shared" si="8"/>
        <v>Кромка в колір</v>
      </c>
      <c r="AT46" s="279" t="str">
        <f t="shared" si="9"/>
        <v>GL-301</v>
      </c>
      <c r="AU46" s="279">
        <f t="shared" si="10"/>
        <v>0</v>
      </c>
      <c r="AV46" s="279" t="str">
        <f t="shared" si="11"/>
        <v>GL-301</v>
      </c>
      <c r="AW46" s="139" t="s">
        <v>193</v>
      </c>
      <c r="AX46" s="279" t="str">
        <f t="shared" si="12"/>
        <v>Кромка Нестандарт</v>
      </c>
      <c r="AY46" s="279">
        <f t="shared" si="13"/>
        <v>0</v>
      </c>
      <c r="AZ46" s="279">
        <f t="shared" si="14"/>
        <v>0</v>
      </c>
      <c r="BA46" s="280">
        <f t="shared" si="15"/>
        <v>0</v>
      </c>
      <c r="BB46" s="286"/>
      <c r="BC46" s="113"/>
      <c r="BD46" s="113"/>
      <c r="BE46" s="113"/>
      <c r="BF46" s="112"/>
      <c r="BG46" s="113" t="str">
        <f>VLOOKUP(G46,код!A:G,2,FALSE())</f>
        <v xml:space="preserve">РО174119   </v>
      </c>
      <c r="BH46" s="281"/>
      <c r="BI46" s="281"/>
      <c r="BJ46" s="281"/>
      <c r="BK46" s="281"/>
      <c r="BL46" s="281"/>
      <c r="BM46" s="281"/>
      <c r="BN46" s="281"/>
      <c r="BO46" s="281"/>
      <c r="BP46" s="281"/>
    </row>
    <row r="47" spans="1:68" ht="15.75" x14ac:dyDescent="0.25">
      <c r="A47" s="281"/>
      <c r="B47" s="304"/>
      <c r="C47" s="305"/>
      <c r="D47" s="306"/>
      <c r="E47" s="190" t="s">
        <v>431</v>
      </c>
      <c r="F47" s="283" t="s">
        <v>686</v>
      </c>
      <c r="G47" s="555" t="s">
        <v>56</v>
      </c>
      <c r="H47" s="556" t="s">
        <v>57</v>
      </c>
      <c r="I47" s="434" t="s">
        <v>431</v>
      </c>
      <c r="J47" s="503" t="s">
        <v>625</v>
      </c>
      <c r="K47" s="552"/>
      <c r="L47" s="504" t="s">
        <v>626</v>
      </c>
      <c r="M47" s="514">
        <v>4404</v>
      </c>
      <c r="N47" s="557" t="str">
        <f>'для впр'!E66</f>
        <v>Кромка в колір</v>
      </c>
      <c r="O47" s="558" t="str">
        <f>'для впр'!F66</f>
        <v>GL-302</v>
      </c>
      <c r="P47" s="559">
        <f>'для впр'!G66</f>
        <v>0</v>
      </c>
      <c r="Q47" s="513" t="str">
        <f>'для впр'!H66</f>
        <v>GL-302</v>
      </c>
      <c r="R47" s="513"/>
      <c r="S47" s="446" t="str">
        <f>'для впр'!J59</f>
        <v>Кромка Нестандарт</v>
      </c>
      <c r="T47" s="505">
        <f>'для впр'!K59</f>
        <v>0</v>
      </c>
      <c r="U47" s="440">
        <f>'для впр'!L59</f>
        <v>0</v>
      </c>
      <c r="V47" s="504">
        <f>'для впр'!M59</f>
        <v>0</v>
      </c>
      <c r="W47" s="503"/>
      <c r="X47" s="503"/>
      <c r="Y47" s="503"/>
      <c r="Z47" s="503"/>
      <c r="AA47" s="553" t="s">
        <v>433</v>
      </c>
      <c r="AB47" s="554" t="s">
        <v>687</v>
      </c>
      <c r="AC47" s="507" t="s">
        <v>190</v>
      </c>
      <c r="AD47" s="281"/>
      <c r="AE47" s="281"/>
      <c r="AF47" s="281"/>
      <c r="AG47" s="281"/>
      <c r="AH47" s="281"/>
      <c r="AI47" s="281"/>
      <c r="AJ47" s="281"/>
      <c r="AK47" s="111" t="s">
        <v>4</v>
      </c>
      <c r="AL47" s="281"/>
      <c r="AM47" s="281"/>
      <c r="AN47" s="197"/>
      <c r="AO47" s="281"/>
      <c r="AP47" s="281"/>
      <c r="AQ47" s="281"/>
      <c r="AR47" s="279" t="s">
        <v>12</v>
      </c>
      <c r="AS47" s="279" t="str">
        <f t="shared" si="8"/>
        <v>Кромка в колір</v>
      </c>
      <c r="AT47" s="279" t="str">
        <f t="shared" si="9"/>
        <v>GL-302</v>
      </c>
      <c r="AU47" s="279">
        <f t="shared" si="10"/>
        <v>0</v>
      </c>
      <c r="AV47" s="279" t="str">
        <f t="shared" si="11"/>
        <v>GL-302</v>
      </c>
      <c r="AW47" s="139" t="s">
        <v>193</v>
      </c>
      <c r="AX47" s="279" t="str">
        <f t="shared" si="12"/>
        <v>Кромка Нестандарт</v>
      </c>
      <c r="AY47" s="279">
        <f t="shared" si="13"/>
        <v>0</v>
      </c>
      <c r="AZ47" s="279">
        <f t="shared" si="14"/>
        <v>0</v>
      </c>
      <c r="BA47" s="280">
        <f t="shared" si="15"/>
        <v>0</v>
      </c>
      <c r="BB47" s="286"/>
      <c r="BC47" s="113"/>
      <c r="BD47" s="113"/>
      <c r="BE47" s="113"/>
      <c r="BF47" s="112"/>
      <c r="BG47" s="113" t="str">
        <f>VLOOKUP(G47,код!A:G,2,FALSE())</f>
        <v>РО154628   </v>
      </c>
      <c r="BH47" s="281"/>
      <c r="BI47" s="281"/>
      <c r="BJ47" s="281"/>
      <c r="BK47" s="281"/>
      <c r="BL47" s="281"/>
      <c r="BM47" s="281"/>
      <c r="BN47" s="281"/>
      <c r="BO47" s="281"/>
      <c r="BP47" s="281"/>
    </row>
    <row r="48" spans="1:68" ht="15.75" x14ac:dyDescent="0.25">
      <c r="A48" s="281"/>
      <c r="B48" s="304"/>
      <c r="C48" s="305"/>
      <c r="D48" s="306"/>
      <c r="E48" s="190" t="s">
        <v>436</v>
      </c>
      <c r="F48" s="283" t="s">
        <v>688</v>
      </c>
      <c r="G48" s="555" t="s">
        <v>1368</v>
      </c>
      <c r="H48" s="556" t="s">
        <v>1369</v>
      </c>
      <c r="I48" s="434" t="s">
        <v>436</v>
      </c>
      <c r="J48" s="503" t="s">
        <v>625</v>
      </c>
      <c r="K48" s="552"/>
      <c r="L48" s="504" t="s">
        <v>626</v>
      </c>
      <c r="M48" s="514">
        <v>4404</v>
      </c>
      <c r="N48" s="557" t="str">
        <f>'для впр'!E67</f>
        <v>Кромка в колір</v>
      </c>
      <c r="O48" s="558" t="str">
        <f>'для впр'!F67</f>
        <v>GL-403</v>
      </c>
      <c r="P48" s="559">
        <f>'для впр'!G67</f>
        <v>0</v>
      </c>
      <c r="Q48" s="513" t="str">
        <f>'для впр'!H67</f>
        <v>GL-403</v>
      </c>
      <c r="R48" s="513"/>
      <c r="S48" s="446" t="str">
        <f>'для впр'!J60</f>
        <v>Кромка Нестандарт</v>
      </c>
      <c r="T48" s="505">
        <f>'для впр'!K60</f>
        <v>0</v>
      </c>
      <c r="U48" s="440">
        <f>'для впр'!L60</f>
        <v>0</v>
      </c>
      <c r="V48" s="504">
        <f>'для впр'!M60</f>
        <v>0</v>
      </c>
      <c r="W48" s="503"/>
      <c r="X48" s="503"/>
      <c r="Y48" s="503"/>
      <c r="Z48" s="503"/>
      <c r="AA48" s="553" t="s">
        <v>437</v>
      </c>
      <c r="AB48" s="554" t="s">
        <v>438</v>
      </c>
      <c r="AC48" s="507" t="s">
        <v>190</v>
      </c>
      <c r="AD48" s="281"/>
      <c r="AE48" s="281"/>
      <c r="AF48" s="281"/>
      <c r="AG48" s="281"/>
      <c r="AH48" s="281"/>
      <c r="AI48" s="281"/>
      <c r="AJ48" s="281"/>
      <c r="AK48" s="111" t="s">
        <v>4</v>
      </c>
      <c r="AL48" s="281"/>
      <c r="AM48" s="281"/>
      <c r="AN48" s="197" t="s">
        <v>364</v>
      </c>
      <c r="AO48" s="281"/>
      <c r="AP48" s="281"/>
      <c r="AQ48" s="281"/>
      <c r="AR48" s="279" t="s">
        <v>12</v>
      </c>
      <c r="AS48" s="279" t="str">
        <f t="shared" si="8"/>
        <v>Кромка в колір</v>
      </c>
      <c r="AT48" s="279" t="str">
        <f t="shared" si="9"/>
        <v>GL-403</v>
      </c>
      <c r="AU48" s="279">
        <f t="shared" si="10"/>
        <v>0</v>
      </c>
      <c r="AV48" s="279" t="str">
        <f t="shared" si="11"/>
        <v>GL-403</v>
      </c>
      <c r="AW48" s="139" t="s">
        <v>193</v>
      </c>
      <c r="AX48" s="279" t="str">
        <f t="shared" si="12"/>
        <v>Кромка Нестандарт</v>
      </c>
      <c r="AY48" s="279">
        <f t="shared" si="13"/>
        <v>0</v>
      </c>
      <c r="AZ48" s="279">
        <f t="shared" si="14"/>
        <v>0</v>
      </c>
      <c r="BA48" s="280">
        <f t="shared" si="15"/>
        <v>0</v>
      </c>
      <c r="BB48" s="286"/>
      <c r="BC48" s="113"/>
      <c r="BD48" s="113"/>
      <c r="BE48" s="113"/>
      <c r="BF48" s="112"/>
      <c r="BG48" s="113" t="str">
        <f>VLOOKUP(G48,код!A:G,2,FALSE())</f>
        <v xml:space="preserve">РО181790   </v>
      </c>
      <c r="BH48" s="281"/>
      <c r="BI48" s="281"/>
      <c r="BJ48" s="281"/>
      <c r="BK48" s="281"/>
      <c r="BL48" s="281"/>
      <c r="BM48" s="281"/>
      <c r="BN48" s="281"/>
      <c r="BO48" s="281"/>
      <c r="BP48" s="281"/>
    </row>
    <row r="49" spans="1:68" ht="15.75" x14ac:dyDescent="0.25">
      <c r="A49" s="281"/>
      <c r="B49" s="304"/>
      <c r="C49" s="305"/>
      <c r="D49" s="306"/>
      <c r="E49" s="190" t="s">
        <v>440</v>
      </c>
      <c r="F49" s="283" t="s">
        <v>689</v>
      </c>
      <c r="G49" s="555" t="s">
        <v>1040</v>
      </c>
      <c r="H49" s="556" t="s">
        <v>62</v>
      </c>
      <c r="I49" s="434" t="s">
        <v>440</v>
      </c>
      <c r="J49" s="503" t="s">
        <v>644</v>
      </c>
      <c r="K49" s="552"/>
      <c r="L49" s="504" t="s">
        <v>645</v>
      </c>
      <c r="M49" s="514">
        <v>4808</v>
      </c>
      <c r="N49" s="519" t="str">
        <f>'для впр'!E68</f>
        <v>Кромка в колір</v>
      </c>
      <c r="O49" s="521" t="str">
        <f>'для впр'!F68</f>
        <v>MM-203</v>
      </c>
      <c r="P49" s="522">
        <f>'для впр'!G68</f>
        <v>0</v>
      </c>
      <c r="Q49" s="504" t="str">
        <f>'для впр'!H68</f>
        <v>MM-203</v>
      </c>
      <c r="R49" s="504"/>
      <c r="S49" s="446" t="str">
        <f>'для впр'!J61</f>
        <v>Кромка Нестандарт</v>
      </c>
      <c r="T49" s="505">
        <f>'для впр'!K61</f>
        <v>0</v>
      </c>
      <c r="U49" s="440">
        <f>'для впр'!L61</f>
        <v>0</v>
      </c>
      <c r="V49" s="504">
        <f>'для впр'!M61</f>
        <v>0</v>
      </c>
      <c r="W49" s="503"/>
      <c r="X49" s="503"/>
      <c r="Y49" s="503"/>
      <c r="Z49" s="503"/>
      <c r="AA49" s="553" t="s">
        <v>441</v>
      </c>
      <c r="AB49" s="560" t="s">
        <v>442</v>
      </c>
      <c r="AC49" s="507" t="s">
        <v>198</v>
      </c>
      <c r="AD49" s="281"/>
      <c r="AE49" s="281"/>
      <c r="AF49" s="281"/>
      <c r="AG49" s="281"/>
      <c r="AH49" s="281"/>
      <c r="AI49" s="281"/>
      <c r="AJ49" s="281"/>
      <c r="AK49" s="111" t="s">
        <v>4</v>
      </c>
      <c r="AL49" s="281"/>
      <c r="AM49" s="281"/>
      <c r="AN49" s="197"/>
      <c r="AO49" s="281"/>
      <c r="AP49" s="281"/>
      <c r="AQ49" s="281"/>
      <c r="AR49" s="279" t="s">
        <v>12</v>
      </c>
      <c r="AS49" s="279" t="str">
        <f t="shared" si="8"/>
        <v>Кромка в колір</v>
      </c>
      <c r="AT49" s="279" t="str">
        <f t="shared" si="9"/>
        <v>MM-203</v>
      </c>
      <c r="AU49" s="279">
        <f t="shared" si="10"/>
        <v>0</v>
      </c>
      <c r="AV49" s="279" t="str">
        <f t="shared" si="11"/>
        <v>MM-203</v>
      </c>
      <c r="AW49" s="139" t="s">
        <v>193</v>
      </c>
      <c r="AX49" s="279" t="str">
        <f t="shared" si="12"/>
        <v>Кромка Нестандарт</v>
      </c>
      <c r="AY49" s="279">
        <f t="shared" si="13"/>
        <v>0</v>
      </c>
      <c r="AZ49" s="279">
        <f t="shared" si="14"/>
        <v>0</v>
      </c>
      <c r="BA49" s="280">
        <f t="shared" si="15"/>
        <v>0</v>
      </c>
      <c r="BB49" s="286"/>
      <c r="BC49" s="113"/>
      <c r="BD49" s="113"/>
      <c r="BE49" s="113"/>
      <c r="BF49" s="112"/>
      <c r="BG49" s="113" t="str">
        <f>VLOOKUP(G49,код!A:G,2,FALSE())</f>
        <v>РО176346</v>
      </c>
      <c r="BH49" s="281"/>
      <c r="BI49" s="281"/>
      <c r="BJ49" s="281"/>
      <c r="BK49" s="281"/>
      <c r="BL49" s="281"/>
      <c r="BM49" s="281"/>
      <c r="BN49" s="281"/>
      <c r="BO49" s="281"/>
      <c r="BP49" s="281"/>
    </row>
    <row r="50" spans="1:68" ht="15.75" x14ac:dyDescent="0.25">
      <c r="A50" s="281"/>
      <c r="B50" s="304"/>
      <c r="C50" s="305"/>
      <c r="D50" s="306"/>
      <c r="E50" s="203" t="s">
        <v>444</v>
      </c>
      <c r="F50" s="135" t="s">
        <v>690</v>
      </c>
      <c r="G50" s="508" t="s">
        <v>954</v>
      </c>
      <c r="H50" s="508" t="s">
        <v>955</v>
      </c>
      <c r="I50" s="528" t="s">
        <v>444</v>
      </c>
      <c r="J50" s="503" t="s">
        <v>644</v>
      </c>
      <c r="K50" s="552"/>
      <c r="L50" s="504" t="s">
        <v>645</v>
      </c>
      <c r="M50" s="514">
        <v>4808</v>
      </c>
      <c r="N50" s="519" t="str">
        <f>'для впр'!E69</f>
        <v>Кромка в колір</v>
      </c>
      <c r="O50" s="521" t="str">
        <f>'для впр'!F69</f>
        <v>MM-806</v>
      </c>
      <c r="P50" s="522">
        <f>'для впр'!G69</f>
        <v>0</v>
      </c>
      <c r="Q50" s="504" t="str">
        <f>'для впр'!H69</f>
        <v>MM-806</v>
      </c>
      <c r="R50" s="513"/>
      <c r="S50" s="446" t="str">
        <f>'для впр'!J62</f>
        <v>Кромка Нестандарт</v>
      </c>
      <c r="T50" s="505">
        <f>'для впр'!K62</f>
        <v>0</v>
      </c>
      <c r="U50" s="440">
        <f>'для впр'!L62</f>
        <v>0</v>
      </c>
      <c r="V50" s="504">
        <f>'для впр'!M62</f>
        <v>0</v>
      </c>
      <c r="W50" s="503"/>
      <c r="X50" s="503"/>
      <c r="Y50" s="503"/>
      <c r="Z50" s="503"/>
      <c r="AA50" s="553" t="s">
        <v>445</v>
      </c>
      <c r="AB50" s="560" t="s">
        <v>446</v>
      </c>
      <c r="AC50" s="507" t="s">
        <v>198</v>
      </c>
      <c r="AD50" s="281"/>
      <c r="AE50" s="281"/>
      <c r="AF50" s="281"/>
      <c r="AG50" s="281"/>
      <c r="AH50" s="281"/>
      <c r="AI50" s="281"/>
      <c r="AJ50" s="281"/>
      <c r="AK50" s="111" t="s">
        <v>4</v>
      </c>
      <c r="AL50" s="281"/>
      <c r="AM50" s="281"/>
      <c r="AN50" s="197" t="s">
        <v>364</v>
      </c>
      <c r="AO50" s="281"/>
      <c r="AP50" s="281"/>
      <c r="AQ50" s="281"/>
      <c r="AR50" s="279" t="s">
        <v>12</v>
      </c>
      <c r="AS50" s="279" t="str">
        <f t="shared" si="8"/>
        <v>Кромка в колір</v>
      </c>
      <c r="AT50" s="279" t="str">
        <f t="shared" si="9"/>
        <v>MM-806</v>
      </c>
      <c r="AU50" s="279">
        <f t="shared" si="10"/>
        <v>0</v>
      </c>
      <c r="AV50" s="279" t="str">
        <f t="shared" si="11"/>
        <v>MM-806</v>
      </c>
      <c r="AW50" s="139" t="s">
        <v>193</v>
      </c>
      <c r="AX50" s="279" t="str">
        <f t="shared" si="12"/>
        <v>Кромка Нестандарт</v>
      </c>
      <c r="AY50" s="279">
        <f t="shared" si="13"/>
        <v>0</v>
      </c>
      <c r="AZ50" s="279">
        <f t="shared" si="14"/>
        <v>0</v>
      </c>
      <c r="BA50" s="280">
        <f t="shared" si="15"/>
        <v>0</v>
      </c>
      <c r="BB50" s="286"/>
      <c r="BC50" s="113"/>
      <c r="BD50" s="113"/>
      <c r="BE50" s="113"/>
      <c r="BF50" s="112"/>
      <c r="BG50" s="113" t="str">
        <f>VLOOKUP(G50,код!A:G,2,FALSE())</f>
        <v xml:space="preserve">РО174135   </v>
      </c>
      <c r="BH50" s="281"/>
      <c r="BI50" s="281"/>
      <c r="BJ50" s="281"/>
      <c r="BK50" s="281"/>
      <c r="BL50" s="281"/>
      <c r="BM50" s="281"/>
      <c r="BN50" s="281"/>
      <c r="BO50" s="281"/>
      <c r="BP50" s="281"/>
    </row>
    <row r="51" spans="1:68" ht="15.75" x14ac:dyDescent="0.25">
      <c r="B51" s="310"/>
      <c r="C51" s="311"/>
      <c r="D51" s="312"/>
      <c r="E51" s="190" t="s">
        <v>448</v>
      </c>
      <c r="F51" s="283" t="s">
        <v>691</v>
      </c>
      <c r="G51" s="555" t="s">
        <v>1042</v>
      </c>
      <c r="H51" s="556" t="s">
        <v>63</v>
      </c>
      <c r="I51" s="434" t="s">
        <v>448</v>
      </c>
      <c r="J51" s="503" t="s">
        <v>644</v>
      </c>
      <c r="K51" s="552"/>
      <c r="L51" s="504" t="s">
        <v>645</v>
      </c>
      <c r="M51" s="514">
        <v>4808</v>
      </c>
      <c r="N51" s="519" t="str">
        <f>'для впр'!E70</f>
        <v>Кромка в колір</v>
      </c>
      <c r="O51" s="521" t="str">
        <f>'для впр'!F70</f>
        <v>MM-204</v>
      </c>
      <c r="P51" s="522">
        <f>'для впр'!G70</f>
        <v>0</v>
      </c>
      <c r="Q51" s="504" t="str">
        <f>'для впр'!H70</f>
        <v>MM-204</v>
      </c>
      <c r="R51" s="445"/>
      <c r="S51" s="446" t="str">
        <f>'для впр'!J63</f>
        <v>Кромка Нестандарт</v>
      </c>
      <c r="T51" s="505">
        <f>'для впр'!K63</f>
        <v>0</v>
      </c>
      <c r="U51" s="440">
        <f>'для впр'!L63</f>
        <v>0</v>
      </c>
      <c r="V51" s="504">
        <f>'для впр'!M63</f>
        <v>0</v>
      </c>
      <c r="W51" s="503"/>
      <c r="X51" s="503"/>
      <c r="Y51" s="503"/>
      <c r="Z51" s="503"/>
      <c r="AA51" s="553" t="s">
        <v>449</v>
      </c>
      <c r="AB51" s="560" t="s">
        <v>442</v>
      </c>
      <c r="AC51" s="507" t="s">
        <v>198</v>
      </c>
      <c r="AK51" s="111" t="s">
        <v>4</v>
      </c>
      <c r="AN51" s="197" t="s">
        <v>364</v>
      </c>
      <c r="AR51" s="279" t="s">
        <v>12</v>
      </c>
      <c r="AS51" s="279" t="str">
        <f t="shared" si="8"/>
        <v>Кромка в колір</v>
      </c>
      <c r="AT51" s="279" t="str">
        <f t="shared" si="9"/>
        <v>MM-204</v>
      </c>
      <c r="AU51" s="279">
        <f t="shared" si="10"/>
        <v>0</v>
      </c>
      <c r="AV51" s="279" t="str">
        <f t="shared" si="11"/>
        <v>MM-204</v>
      </c>
      <c r="AW51" s="139" t="s">
        <v>193</v>
      </c>
      <c r="AX51" s="279" t="str">
        <f t="shared" si="12"/>
        <v>Кромка Нестандарт</v>
      </c>
      <c r="AY51" s="279">
        <f t="shared" si="13"/>
        <v>0</v>
      </c>
      <c r="AZ51" s="279">
        <f t="shared" si="14"/>
        <v>0</v>
      </c>
      <c r="BA51" s="280">
        <f t="shared" si="15"/>
        <v>0</v>
      </c>
      <c r="BB51" s="113"/>
      <c r="BC51" s="113"/>
      <c r="BD51" s="113"/>
      <c r="BE51" s="113"/>
      <c r="BF51" s="112"/>
      <c r="BG51" s="113" t="str">
        <f>VLOOKUP(G51,код!A:G,2,FALSE())</f>
        <v>РО176347</v>
      </c>
    </row>
    <row r="52" spans="1:68" ht="15.75" x14ac:dyDescent="0.25">
      <c r="B52" s="310"/>
      <c r="C52" s="311"/>
      <c r="D52" s="312"/>
      <c r="E52" s="132" t="s">
        <v>334</v>
      </c>
      <c r="F52" s="281" t="s">
        <v>692</v>
      </c>
      <c r="G52" s="561" t="s">
        <v>69</v>
      </c>
      <c r="H52" s="561" t="s">
        <v>70</v>
      </c>
      <c r="I52" s="498" t="s">
        <v>334</v>
      </c>
      <c r="J52" s="511" t="s">
        <v>654</v>
      </c>
      <c r="K52" s="512"/>
      <c r="L52" s="513" t="s">
        <v>655</v>
      </c>
      <c r="M52" s="527">
        <v>4199</v>
      </c>
      <c r="N52" s="519" t="str">
        <f>'для впр'!E39</f>
        <v>Кромка в колір</v>
      </c>
      <c r="O52" s="521" t="str">
        <f>'для впр'!F39</f>
        <v>MT-AF-000</v>
      </c>
      <c r="P52" s="522">
        <f>'для впр'!G39</f>
        <v>0</v>
      </c>
      <c r="Q52" s="504" t="str">
        <f>'для впр'!H39</f>
        <v>MT-AF-000</v>
      </c>
      <c r="R52" s="504"/>
      <c r="S52" s="446" t="str">
        <f>'для впр'!J64</f>
        <v>Кромка Нестандарт</v>
      </c>
      <c r="T52" s="505">
        <f>'для впр'!K64</f>
        <v>0</v>
      </c>
      <c r="U52" s="440">
        <f>'для впр'!L64</f>
        <v>0</v>
      </c>
      <c r="V52" s="504">
        <f>'для впр'!M64</f>
        <v>0</v>
      </c>
      <c r="W52" s="504"/>
      <c r="X52" s="504"/>
      <c r="Y52" s="504"/>
      <c r="Z52" s="504"/>
      <c r="AA52" s="449" t="s">
        <v>336</v>
      </c>
      <c r="AB52" s="506" t="s">
        <v>219</v>
      </c>
      <c r="AC52" s="507" t="s">
        <v>200</v>
      </c>
      <c r="AK52" s="111" t="s">
        <v>4</v>
      </c>
      <c r="AN52" s="291" t="s">
        <v>364</v>
      </c>
      <c r="AR52" s="279" t="s">
        <v>12</v>
      </c>
      <c r="AS52" s="279" t="str">
        <f t="shared" si="8"/>
        <v>Кромка в колір</v>
      </c>
      <c r="AT52" s="279" t="str">
        <f t="shared" si="9"/>
        <v>MT-AF-000</v>
      </c>
      <c r="AU52" s="279">
        <f t="shared" si="10"/>
        <v>0</v>
      </c>
      <c r="AV52" s="279" t="str">
        <f t="shared" si="11"/>
        <v>MT-AF-000</v>
      </c>
      <c r="AW52" s="139" t="s">
        <v>193</v>
      </c>
      <c r="AX52" s="279" t="str">
        <f t="shared" si="12"/>
        <v>Кромка Нестандарт</v>
      </c>
      <c r="AY52" s="279">
        <f t="shared" si="13"/>
        <v>0</v>
      </c>
      <c r="AZ52" s="279">
        <f t="shared" si="14"/>
        <v>0</v>
      </c>
      <c r="BA52" s="280">
        <f t="shared" si="15"/>
        <v>0</v>
      </c>
      <c r="BB52" s="113"/>
      <c r="BC52" s="113"/>
      <c r="BD52" s="113"/>
      <c r="BE52" s="113"/>
      <c r="BF52" s="112"/>
      <c r="BG52" s="113" t="str">
        <f>VLOOKUP(G52,код!A:G,2,FALSE())</f>
        <v>РО141539   </v>
      </c>
    </row>
    <row r="53" spans="1:68" ht="15.75" x14ac:dyDescent="0.25">
      <c r="B53" s="310"/>
      <c r="C53" s="311"/>
      <c r="D53" s="312"/>
      <c r="E53" s="132" t="s">
        <v>338</v>
      </c>
      <c r="F53" s="281" t="s">
        <v>693</v>
      </c>
      <c r="G53" s="561" t="s">
        <v>71</v>
      </c>
      <c r="H53" s="561" t="s">
        <v>72</v>
      </c>
      <c r="I53" s="498" t="s">
        <v>338</v>
      </c>
      <c r="J53" s="511" t="s">
        <v>654</v>
      </c>
      <c r="K53" s="512"/>
      <c r="L53" s="513" t="s">
        <v>655</v>
      </c>
      <c r="M53" s="527">
        <v>4199</v>
      </c>
      <c r="N53" s="519" t="str">
        <f>'для впр'!E40</f>
        <v>Кромка в колір</v>
      </c>
      <c r="O53" s="521" t="str">
        <f>'для впр'!F40</f>
        <v>MT-AF-001</v>
      </c>
      <c r="P53" s="522">
        <f>'для впр'!G40</f>
        <v>0</v>
      </c>
      <c r="Q53" s="504" t="str">
        <f>'для впр'!H40</f>
        <v>MT-AF-001</v>
      </c>
      <c r="R53" s="504"/>
      <c r="S53" s="446" t="str">
        <f>'для впр'!J65</f>
        <v>Кромка Нестандарт</v>
      </c>
      <c r="T53" s="505">
        <f>'для впр'!K65</f>
        <v>0</v>
      </c>
      <c r="U53" s="440">
        <f>'для впр'!L65</f>
        <v>0</v>
      </c>
      <c r="V53" s="504">
        <f>'для впр'!M65</f>
        <v>0</v>
      </c>
      <c r="W53" s="504"/>
      <c r="X53" s="504"/>
      <c r="Y53" s="504"/>
      <c r="Z53" s="504"/>
      <c r="AA53" s="449" t="s">
        <v>340</v>
      </c>
      <c r="AB53" s="506" t="s">
        <v>229</v>
      </c>
      <c r="AC53" s="507" t="s">
        <v>200</v>
      </c>
      <c r="AK53" s="111" t="s">
        <v>4</v>
      </c>
      <c r="AN53" s="285" t="s">
        <v>364</v>
      </c>
      <c r="AR53" s="279" t="s">
        <v>12</v>
      </c>
      <c r="AS53" s="279" t="str">
        <f t="shared" si="8"/>
        <v>Кромка в колір</v>
      </c>
      <c r="AT53" s="279" t="str">
        <f t="shared" si="9"/>
        <v>MT-AF-001</v>
      </c>
      <c r="AU53" s="279">
        <f t="shared" si="10"/>
        <v>0</v>
      </c>
      <c r="AV53" s="279" t="str">
        <f t="shared" si="11"/>
        <v>MT-AF-001</v>
      </c>
      <c r="AW53" s="139" t="s">
        <v>193</v>
      </c>
      <c r="AX53" s="279" t="str">
        <f t="shared" si="12"/>
        <v>Кромка Нестандарт</v>
      </c>
      <c r="AY53" s="279">
        <f t="shared" si="13"/>
        <v>0</v>
      </c>
      <c r="AZ53" s="279">
        <f t="shared" si="14"/>
        <v>0</v>
      </c>
      <c r="BA53" s="280">
        <f t="shared" si="15"/>
        <v>0</v>
      </c>
      <c r="BB53" s="113"/>
      <c r="BC53" s="113"/>
      <c r="BD53" s="113"/>
      <c r="BE53" s="113"/>
      <c r="BF53" s="112"/>
      <c r="BG53" s="113" t="str">
        <f>VLOOKUP(G53,код!A:G,2,FALSE())</f>
        <v>РО141538   </v>
      </c>
    </row>
    <row r="54" spans="1:68" ht="15.75" x14ac:dyDescent="0.25">
      <c r="B54" s="310"/>
      <c r="C54" s="311"/>
      <c r="D54" s="312"/>
      <c r="E54" s="132" t="s">
        <v>342</v>
      </c>
      <c r="F54" s="281" t="s">
        <v>694</v>
      </c>
      <c r="G54" s="508" t="s">
        <v>956</v>
      </c>
      <c r="H54" s="508" t="s">
        <v>957</v>
      </c>
      <c r="I54" s="498" t="s">
        <v>342</v>
      </c>
      <c r="J54" s="511" t="s">
        <v>654</v>
      </c>
      <c r="K54" s="512"/>
      <c r="L54" s="513" t="s">
        <v>655</v>
      </c>
      <c r="M54" s="527">
        <v>4199</v>
      </c>
      <c r="N54" s="519" t="str">
        <f>'для впр'!E41</f>
        <v>Кромка в колір</v>
      </c>
      <c r="O54" s="521" t="str">
        <f>'для впр'!F41</f>
        <v>MT-AF-201</v>
      </c>
      <c r="P54" s="522">
        <f>'для впр'!G41</f>
        <v>0</v>
      </c>
      <c r="Q54" s="504" t="str">
        <f>'для впр'!H41</f>
        <v>MT-AF-201</v>
      </c>
      <c r="R54" s="504"/>
      <c r="S54" s="446" t="str">
        <f>'для впр'!J66</f>
        <v>Кромка Нестандарт</v>
      </c>
      <c r="T54" s="505">
        <f>'для впр'!K66</f>
        <v>0</v>
      </c>
      <c r="U54" s="440">
        <f>'для впр'!L66</f>
        <v>0</v>
      </c>
      <c r="V54" s="504">
        <f>'для впр'!M66</f>
        <v>0</v>
      </c>
      <c r="W54" s="504"/>
      <c r="X54" s="504"/>
      <c r="Y54" s="504"/>
      <c r="Z54" s="504"/>
      <c r="AA54" s="449" t="s">
        <v>343</v>
      </c>
      <c r="AB54" s="506" t="s">
        <v>234</v>
      </c>
      <c r="AC54" s="507" t="s">
        <v>200</v>
      </c>
      <c r="AK54" s="111" t="s">
        <v>4</v>
      </c>
      <c r="AN54" s="285" t="s">
        <v>364</v>
      </c>
      <c r="AR54" s="279" t="s">
        <v>12</v>
      </c>
      <c r="AS54" s="279" t="str">
        <f t="shared" si="8"/>
        <v>Кромка в колір</v>
      </c>
      <c r="AT54" s="279" t="str">
        <f t="shared" si="9"/>
        <v>MT-AF-201</v>
      </c>
      <c r="AU54" s="279">
        <f t="shared" si="10"/>
        <v>0</v>
      </c>
      <c r="AV54" s="279" t="str">
        <f t="shared" si="11"/>
        <v>MT-AF-201</v>
      </c>
      <c r="AW54" s="139" t="s">
        <v>193</v>
      </c>
      <c r="AX54" s="279" t="str">
        <f t="shared" si="12"/>
        <v>Кромка Нестандарт</v>
      </c>
      <c r="AY54" s="279">
        <f t="shared" si="13"/>
        <v>0</v>
      </c>
      <c r="AZ54" s="279">
        <f t="shared" si="14"/>
        <v>0</v>
      </c>
      <c r="BA54" s="280">
        <f t="shared" si="15"/>
        <v>0</v>
      </c>
      <c r="BB54" s="113"/>
      <c r="BC54" s="113"/>
      <c r="BD54" s="113"/>
      <c r="BE54" s="113"/>
      <c r="BF54" s="112"/>
      <c r="BG54" s="113" t="str">
        <f>VLOOKUP(G54,код!A:G,2,FALSE())</f>
        <v xml:space="preserve">РО174125   </v>
      </c>
    </row>
    <row r="55" spans="1:68" ht="15.75" x14ac:dyDescent="0.25">
      <c r="B55" s="310"/>
      <c r="C55" s="311"/>
      <c r="D55" s="312"/>
      <c r="E55" s="132" t="s">
        <v>345</v>
      </c>
      <c r="F55" t="s">
        <v>695</v>
      </c>
      <c r="G55" s="508" t="s">
        <v>958</v>
      </c>
      <c r="H55" s="508" t="s">
        <v>959</v>
      </c>
      <c r="I55" s="498" t="s">
        <v>345</v>
      </c>
      <c r="J55" s="499" t="s">
        <v>654</v>
      </c>
      <c r="K55" s="500"/>
      <c r="L55" s="445" t="s">
        <v>655</v>
      </c>
      <c r="M55" s="527">
        <v>4199</v>
      </c>
      <c r="N55" s="519" t="str">
        <f>'для впр'!E42</f>
        <v>Кромка в колір</v>
      </c>
      <c r="O55" s="562" t="str">
        <f>'для впр'!F42</f>
        <v>MT-AF-202</v>
      </c>
      <c r="P55" s="522">
        <f>'для впр'!G42</f>
        <v>0</v>
      </c>
      <c r="Q55" s="445" t="str">
        <f>'для впр'!H42</f>
        <v>MT-AF-202</v>
      </c>
      <c r="R55" s="445"/>
      <c r="S55" s="446" t="str">
        <f>'для впр'!J67</f>
        <v>Кромка Нестандарт</v>
      </c>
      <c r="T55" s="505">
        <f>'для впр'!K67</f>
        <v>0</v>
      </c>
      <c r="U55" s="440">
        <f>'для впр'!L67</f>
        <v>0</v>
      </c>
      <c r="V55" s="504">
        <f>'для впр'!M67</f>
        <v>0</v>
      </c>
      <c r="W55" s="445"/>
      <c r="X55" s="445"/>
      <c r="Y55" s="445"/>
      <c r="Z55" s="445"/>
      <c r="AA55" s="449" t="s">
        <v>346</v>
      </c>
      <c r="AB55" s="506" t="s">
        <v>239</v>
      </c>
      <c r="AC55" s="507" t="s">
        <v>200</v>
      </c>
      <c r="AK55" s="111" t="s">
        <v>4</v>
      </c>
      <c r="AN55" s="138" t="s">
        <v>364</v>
      </c>
      <c r="AR55" s="279" t="s">
        <v>12</v>
      </c>
      <c r="AS55" s="279" t="str">
        <f t="shared" si="8"/>
        <v>Кромка в колір</v>
      </c>
      <c r="AT55" s="279" t="str">
        <f t="shared" si="9"/>
        <v>MT-AF-202</v>
      </c>
      <c r="AU55" s="279">
        <f t="shared" si="10"/>
        <v>0</v>
      </c>
      <c r="AV55" s="279" t="str">
        <f t="shared" si="11"/>
        <v>MT-AF-202</v>
      </c>
      <c r="AW55" s="139" t="s">
        <v>193</v>
      </c>
      <c r="AX55" s="279" t="str">
        <f t="shared" si="12"/>
        <v>Кромка Нестандарт</v>
      </c>
      <c r="AY55" s="279">
        <f t="shared" si="13"/>
        <v>0</v>
      </c>
      <c r="AZ55" s="279">
        <f t="shared" si="14"/>
        <v>0</v>
      </c>
      <c r="BA55" s="280">
        <f t="shared" si="15"/>
        <v>0</v>
      </c>
      <c r="BB55" s="113"/>
      <c r="BC55" s="113"/>
      <c r="BD55" s="113"/>
      <c r="BE55" s="113"/>
      <c r="BF55" s="112"/>
      <c r="BG55" s="113" t="str">
        <f>VLOOKUP(G55,код!A:G,2,FALSE())</f>
        <v xml:space="preserve">РО174126   </v>
      </c>
    </row>
    <row r="56" spans="1:68" ht="15.75" x14ac:dyDescent="0.25">
      <c r="B56" s="310"/>
      <c r="C56" s="311"/>
      <c r="D56" s="312"/>
      <c r="E56" s="132" t="s">
        <v>348</v>
      </c>
      <c r="F56" s="281" t="s">
        <v>696</v>
      </c>
      <c r="G56" s="508" t="s">
        <v>968</v>
      </c>
      <c r="H56" s="508" t="s">
        <v>969</v>
      </c>
      <c r="I56" s="498" t="s">
        <v>348</v>
      </c>
      <c r="J56" s="511" t="s">
        <v>654</v>
      </c>
      <c r="K56" s="512"/>
      <c r="L56" s="513" t="s">
        <v>655</v>
      </c>
      <c r="M56" s="527">
        <v>4199</v>
      </c>
      <c r="N56" s="519" t="str">
        <f>'для впр'!E43</f>
        <v>Кромка в колір</v>
      </c>
      <c r="O56" s="521" t="str">
        <f>'для впр'!F43</f>
        <v>MT-AF-802</v>
      </c>
      <c r="P56" s="522">
        <f>'для впр'!G43</f>
        <v>0</v>
      </c>
      <c r="Q56" s="504" t="str">
        <f>'для впр'!H43</f>
        <v>MT-AF-802</v>
      </c>
      <c r="R56" s="504"/>
      <c r="S56" s="446" t="str">
        <f>'для впр'!J68</f>
        <v>Кромка Нестандарт</v>
      </c>
      <c r="T56" s="505">
        <f>'для впр'!K68</f>
        <v>0</v>
      </c>
      <c r="U56" s="440">
        <f>'для впр'!L68</f>
        <v>0</v>
      </c>
      <c r="V56" s="504">
        <f>'для впр'!M68</f>
        <v>0</v>
      </c>
      <c r="W56" s="504"/>
      <c r="X56" s="504"/>
      <c r="Y56" s="504"/>
      <c r="Z56" s="504"/>
      <c r="AA56" s="449" t="s">
        <v>349</v>
      </c>
      <c r="AB56" s="563" t="s">
        <v>249</v>
      </c>
      <c r="AC56" s="507" t="s">
        <v>200</v>
      </c>
      <c r="AK56" s="111" t="s">
        <v>4</v>
      </c>
      <c r="AN56" s="285" t="s">
        <v>364</v>
      </c>
      <c r="AR56" s="279" t="s">
        <v>12</v>
      </c>
      <c r="AS56" s="279" t="str">
        <f t="shared" si="8"/>
        <v>Кромка в колір</v>
      </c>
      <c r="AT56" s="279" t="str">
        <f t="shared" si="9"/>
        <v>MT-AF-802</v>
      </c>
      <c r="AU56" s="279">
        <f t="shared" si="10"/>
        <v>0</v>
      </c>
      <c r="AV56" s="279" t="str">
        <f t="shared" si="11"/>
        <v>MT-AF-802</v>
      </c>
      <c r="AW56" s="139" t="s">
        <v>193</v>
      </c>
      <c r="AX56" s="279" t="str">
        <f t="shared" si="12"/>
        <v>Кромка Нестандарт</v>
      </c>
      <c r="AY56" s="279">
        <f t="shared" si="13"/>
        <v>0</v>
      </c>
      <c r="AZ56" s="279">
        <f t="shared" si="14"/>
        <v>0</v>
      </c>
      <c r="BA56" s="280">
        <f t="shared" si="15"/>
        <v>0</v>
      </c>
      <c r="BB56" s="113"/>
      <c r="BC56" s="113"/>
      <c r="BD56" s="113"/>
      <c r="BE56" s="113"/>
      <c r="BF56" s="112"/>
      <c r="BG56" s="113" t="str">
        <f>VLOOKUP(G56,код!A:G,2,FALSE())</f>
        <v xml:space="preserve">РО174131   </v>
      </c>
    </row>
    <row r="57" spans="1:68" ht="15.75" x14ac:dyDescent="0.25">
      <c r="B57" s="310"/>
      <c r="C57" s="311"/>
      <c r="D57" s="312"/>
      <c r="E57" s="132" t="s">
        <v>351</v>
      </c>
      <c r="F57" s="281" t="s">
        <v>697</v>
      </c>
      <c r="G57" s="508" t="s">
        <v>972</v>
      </c>
      <c r="H57" s="508" t="s">
        <v>973</v>
      </c>
      <c r="I57" s="498" t="s">
        <v>351</v>
      </c>
      <c r="J57" s="511" t="s">
        <v>654</v>
      </c>
      <c r="K57" s="512"/>
      <c r="L57" s="513" t="s">
        <v>655</v>
      </c>
      <c r="M57" s="527">
        <v>4199</v>
      </c>
      <c r="N57" s="519" t="str">
        <f>'для впр'!E44</f>
        <v>Кромка в колір</v>
      </c>
      <c r="O57" s="521" t="str">
        <f>'для впр'!F44</f>
        <v>MT-AF-804</v>
      </c>
      <c r="P57" s="522">
        <f>'для впр'!G44</f>
        <v>0</v>
      </c>
      <c r="Q57" s="504" t="str">
        <f>'для впр'!H44</f>
        <v>MT-AF-804</v>
      </c>
      <c r="R57" s="504"/>
      <c r="S57" s="446" t="str">
        <f>'для впр'!J69</f>
        <v>Кромка Нестандарт</v>
      </c>
      <c r="T57" s="505">
        <f>'для впр'!K69</f>
        <v>0</v>
      </c>
      <c r="U57" s="440">
        <f>'для впр'!L69</f>
        <v>0</v>
      </c>
      <c r="V57" s="504">
        <f>'для впр'!M69</f>
        <v>0</v>
      </c>
      <c r="W57" s="504"/>
      <c r="X57" s="504"/>
      <c r="Y57" s="504"/>
      <c r="Z57" s="504"/>
      <c r="AA57" s="449" t="s">
        <v>352</v>
      </c>
      <c r="AB57" s="506" t="s">
        <v>259</v>
      </c>
      <c r="AC57" s="507" t="s">
        <v>200</v>
      </c>
      <c r="AK57" s="111" t="s">
        <v>4</v>
      </c>
      <c r="AN57" s="285" t="s">
        <v>364</v>
      </c>
      <c r="AR57" s="279" t="s">
        <v>12</v>
      </c>
      <c r="AS57" s="279" t="str">
        <f t="shared" si="8"/>
        <v>Кромка в колір</v>
      </c>
      <c r="AT57" s="279" t="str">
        <f t="shared" si="9"/>
        <v>MT-AF-804</v>
      </c>
      <c r="AU57" s="279">
        <f t="shared" si="10"/>
        <v>0</v>
      </c>
      <c r="AV57" s="279" t="str">
        <f t="shared" si="11"/>
        <v>MT-AF-804</v>
      </c>
      <c r="AW57" s="139" t="s">
        <v>193</v>
      </c>
      <c r="AX57" s="279" t="str">
        <f t="shared" si="12"/>
        <v>Кромка Нестандарт</v>
      </c>
      <c r="AY57" s="279">
        <f t="shared" si="13"/>
        <v>0</v>
      </c>
      <c r="AZ57" s="279">
        <f t="shared" si="14"/>
        <v>0</v>
      </c>
      <c r="BA57" s="280">
        <f t="shared" si="15"/>
        <v>0</v>
      </c>
      <c r="BB57" s="113"/>
      <c r="BC57" s="113"/>
      <c r="BD57" s="113"/>
      <c r="BE57" s="113"/>
      <c r="BF57" s="112"/>
      <c r="BG57" s="113" t="str">
        <f>VLOOKUP(G57,код!A:G,2,FALSE())</f>
        <v xml:space="preserve">РО174133   </v>
      </c>
    </row>
    <row r="58" spans="1:68" ht="15.75" x14ac:dyDescent="0.25">
      <c r="B58" s="310"/>
      <c r="C58" s="311"/>
      <c r="D58" s="312"/>
      <c r="E58" s="132" t="s">
        <v>354</v>
      </c>
      <c r="F58" s="281" t="s">
        <v>698</v>
      </c>
      <c r="G58" s="561" t="s">
        <v>76</v>
      </c>
      <c r="H58" s="561" t="s">
        <v>77</v>
      </c>
      <c r="I58" s="498" t="s">
        <v>354</v>
      </c>
      <c r="J58" s="511" t="s">
        <v>654</v>
      </c>
      <c r="K58" s="512"/>
      <c r="L58" s="513" t="s">
        <v>655</v>
      </c>
      <c r="M58" s="527">
        <v>4199</v>
      </c>
      <c r="N58" s="519" t="str">
        <f>'для впр'!E45</f>
        <v>Кромка в колір</v>
      </c>
      <c r="O58" s="521" t="str">
        <f>'для впр'!F45</f>
        <v>MT-AF-900</v>
      </c>
      <c r="P58" s="522">
        <f>'для впр'!G45</f>
        <v>0</v>
      </c>
      <c r="Q58" s="504" t="str">
        <f>'для впр'!H45</f>
        <v>MT-AF-900</v>
      </c>
      <c r="R58" s="504"/>
      <c r="S58" s="446" t="str">
        <f>'для впр'!J70</f>
        <v>Кромка Нестандарт</v>
      </c>
      <c r="T58" s="505">
        <f>'для впр'!K70</f>
        <v>0</v>
      </c>
      <c r="U58" s="440">
        <f>'для впр'!L70</f>
        <v>0</v>
      </c>
      <c r="V58" s="504">
        <f>'для впр'!M70</f>
        <v>0</v>
      </c>
      <c r="W58" s="504"/>
      <c r="X58" s="504"/>
      <c r="Y58" s="504"/>
      <c r="Z58" s="504"/>
      <c r="AA58" s="449" t="s">
        <v>356</v>
      </c>
      <c r="AB58" s="506" t="s">
        <v>357</v>
      </c>
      <c r="AC58" s="507" t="s">
        <v>200</v>
      </c>
      <c r="AK58" s="302" t="s">
        <v>4</v>
      </c>
      <c r="AN58" s="314" t="s">
        <v>364</v>
      </c>
      <c r="AR58" s="279" t="s">
        <v>12</v>
      </c>
      <c r="AS58" s="279" t="str">
        <f t="shared" si="8"/>
        <v>Кромка в колір</v>
      </c>
      <c r="AT58" s="279" t="str">
        <f t="shared" si="9"/>
        <v>MT-AF-900</v>
      </c>
      <c r="AU58" s="279">
        <f t="shared" si="10"/>
        <v>0</v>
      </c>
      <c r="AV58" s="279" t="str">
        <f t="shared" si="11"/>
        <v>MT-AF-900</v>
      </c>
      <c r="AW58" s="139" t="s">
        <v>193</v>
      </c>
      <c r="AX58" s="315" t="str">
        <f t="shared" si="12"/>
        <v>Кромка Нестандарт</v>
      </c>
      <c r="AY58" s="279">
        <f t="shared" si="13"/>
        <v>0</v>
      </c>
      <c r="AZ58" s="279">
        <f t="shared" si="14"/>
        <v>0</v>
      </c>
      <c r="BA58" s="280">
        <f t="shared" si="15"/>
        <v>0</v>
      </c>
      <c r="BB58" s="113"/>
      <c r="BC58" s="113"/>
      <c r="BD58" s="113"/>
      <c r="BE58" s="113"/>
      <c r="BF58" s="112"/>
      <c r="BG58" s="113" t="str">
        <f>VLOOKUP(G58,код!A:G,2,FALSE())</f>
        <v>РО141544   </v>
      </c>
    </row>
    <row r="59" spans="1:68" ht="15.75" x14ac:dyDescent="0.25">
      <c r="B59" s="310"/>
      <c r="C59" s="311"/>
      <c r="D59" s="312"/>
      <c r="E59" s="132" t="s">
        <v>451</v>
      </c>
      <c r="F59" t="s">
        <v>699</v>
      </c>
      <c r="G59" s="564" t="s">
        <v>110</v>
      </c>
      <c r="H59" s="564" t="s">
        <v>111</v>
      </c>
      <c r="I59" s="498" t="s">
        <v>451</v>
      </c>
      <c r="J59" s="499" t="s">
        <v>625</v>
      </c>
      <c r="K59" s="500"/>
      <c r="L59" s="445" t="s">
        <v>626</v>
      </c>
      <c r="M59" s="651">
        <v>2699</v>
      </c>
      <c r="N59" s="501" t="str">
        <f>'для впр'!E71</f>
        <v>Кромка в колір</v>
      </c>
      <c r="O59" s="502" t="str">
        <f>'для впр'!F71</f>
        <v>GL-0001</v>
      </c>
      <c r="P59" s="502" t="str">
        <f>'для впр'!F71</f>
        <v>GL-0001</v>
      </c>
      <c r="Q59" s="503" t="str">
        <f>'для впр'!H71</f>
        <v>GL-0001</v>
      </c>
      <c r="R59" s="503"/>
      <c r="S59" s="446" t="str">
        <f>'для впр'!J71</f>
        <v>Кромка Нестандарт</v>
      </c>
      <c r="T59" s="505">
        <f>'для впр'!K71</f>
        <v>0</v>
      </c>
      <c r="U59" s="440">
        <f>'для впр'!L71</f>
        <v>0</v>
      </c>
      <c r="V59" s="504">
        <f>'для впр'!M71</f>
        <v>0</v>
      </c>
      <c r="W59" s="503">
        <f>'для впр'!N71</f>
        <v>0</v>
      </c>
      <c r="X59" s="503">
        <f>'для впр'!O71</f>
        <v>0</v>
      </c>
      <c r="Y59" s="503">
        <f>'для впр'!P71</f>
        <v>0</v>
      </c>
      <c r="Z59" s="503">
        <f>'для впр'!Q71</f>
        <v>0</v>
      </c>
      <c r="AA59" s="449" t="s">
        <v>453</v>
      </c>
      <c r="AB59" s="565" t="s">
        <v>454</v>
      </c>
      <c r="AC59" s="449" t="s">
        <v>190</v>
      </c>
      <c r="AD59" s="516"/>
      <c r="AE59" s="113"/>
      <c r="AF59" s="113"/>
      <c r="AG59" s="113"/>
      <c r="AH59" s="113"/>
      <c r="AI59" s="113"/>
      <c r="AJ59" s="113"/>
      <c r="AK59" s="111" t="s">
        <v>700</v>
      </c>
      <c r="AL59" s="113"/>
      <c r="AM59" s="113"/>
      <c r="AN59" s="286"/>
      <c r="AO59" s="113"/>
      <c r="AP59" s="113"/>
      <c r="AQ59" s="113"/>
      <c r="AR59" s="279" t="s">
        <v>12</v>
      </c>
      <c r="AS59" s="279" t="str">
        <f t="shared" si="8"/>
        <v>Кромка в колір</v>
      </c>
      <c r="AT59" s="279" t="str">
        <f t="shared" si="9"/>
        <v>GL-0001</v>
      </c>
      <c r="AU59" s="279" t="str">
        <f t="shared" si="10"/>
        <v>GL-0001</v>
      </c>
      <c r="AV59" s="279" t="str">
        <f t="shared" si="11"/>
        <v>GL-0001</v>
      </c>
      <c r="AW59" s="139" t="s">
        <v>193</v>
      </c>
      <c r="AX59" s="279" t="str">
        <f t="shared" si="12"/>
        <v>Кромка Нестандарт</v>
      </c>
      <c r="AY59" s="279">
        <f t="shared" si="13"/>
        <v>0</v>
      </c>
      <c r="AZ59" s="279">
        <f t="shared" si="14"/>
        <v>0</v>
      </c>
      <c r="BA59" s="280">
        <f t="shared" si="15"/>
        <v>0</v>
      </c>
      <c r="BC59" s="113"/>
      <c r="BD59" s="113"/>
      <c r="BE59" s="113"/>
      <c r="BF59" s="112"/>
      <c r="BG59" s="113" t="str">
        <f>VLOOKUP(G59,код!A:G,2,FALSE())</f>
        <v>РО141456   </v>
      </c>
    </row>
    <row r="60" spans="1:68" ht="15.75" x14ac:dyDescent="0.25">
      <c r="B60" s="310"/>
      <c r="C60" s="311"/>
      <c r="D60" s="312"/>
      <c r="E60" s="132" t="s">
        <v>456</v>
      </c>
      <c r="F60" t="s">
        <v>701</v>
      </c>
      <c r="G60" s="564" t="s">
        <v>112</v>
      </c>
      <c r="H60" s="564" t="s">
        <v>113</v>
      </c>
      <c r="I60" s="498" t="s">
        <v>456</v>
      </c>
      <c r="J60" s="499" t="s">
        <v>625</v>
      </c>
      <c r="K60" s="500"/>
      <c r="L60" s="445" t="s">
        <v>626</v>
      </c>
      <c r="M60" s="651">
        <v>2699</v>
      </c>
      <c r="N60" s="501" t="str">
        <f>'для впр'!E72</f>
        <v>Кромка в колір</v>
      </c>
      <c r="O60" s="502" t="str">
        <f>'для впр'!F72</f>
        <v>GL-0002</v>
      </c>
      <c r="P60" s="502">
        <f>'для впр'!G72</f>
        <v>0</v>
      </c>
      <c r="Q60" s="503" t="str">
        <f>'для впр'!H72</f>
        <v>GL-0002</v>
      </c>
      <c r="R60" s="503"/>
      <c r="S60" s="446" t="str">
        <f>'для впр'!J72</f>
        <v>Кромка Нестандарт</v>
      </c>
      <c r="T60" s="505">
        <f>'для впр'!K72</f>
        <v>0</v>
      </c>
      <c r="U60" s="440">
        <f>'для впр'!L72</f>
        <v>0</v>
      </c>
      <c r="V60" s="504">
        <f>'для впр'!M72</f>
        <v>0</v>
      </c>
      <c r="W60" s="503" t="str">
        <f>'для впр'!J72</f>
        <v>Кромка Нестандарт</v>
      </c>
      <c r="X60" s="503">
        <f>'для впр'!O72</f>
        <v>0</v>
      </c>
      <c r="Y60" s="503">
        <f>'для впр'!P72</f>
        <v>0</v>
      </c>
      <c r="Z60" s="503">
        <f>'для впр'!Q72</f>
        <v>0</v>
      </c>
      <c r="AA60" s="449" t="s">
        <v>458</v>
      </c>
      <c r="AB60" s="565" t="s">
        <v>459</v>
      </c>
      <c r="AC60" s="449" t="s">
        <v>190</v>
      </c>
      <c r="AD60" s="516"/>
      <c r="AE60" s="113"/>
      <c r="AF60" s="113"/>
      <c r="AG60" s="113"/>
      <c r="AH60" s="113"/>
      <c r="AI60" s="113"/>
      <c r="AJ60" s="113"/>
      <c r="AK60" s="111" t="s">
        <v>700</v>
      </c>
      <c r="AL60" s="113"/>
      <c r="AM60" s="113"/>
      <c r="AN60" s="286"/>
      <c r="AO60" s="113"/>
      <c r="AP60" s="113"/>
      <c r="AQ60" s="113"/>
      <c r="AR60" s="279" t="s">
        <v>12</v>
      </c>
      <c r="AS60" s="279" t="str">
        <f t="shared" si="8"/>
        <v>Кромка в колір</v>
      </c>
      <c r="AT60" s="279" t="str">
        <f t="shared" si="9"/>
        <v>GL-0002</v>
      </c>
      <c r="AU60" s="279">
        <f t="shared" si="10"/>
        <v>0</v>
      </c>
      <c r="AV60" s="279" t="str">
        <f t="shared" si="11"/>
        <v>GL-0002</v>
      </c>
      <c r="AW60" s="139" t="s">
        <v>193</v>
      </c>
      <c r="AX60" s="279" t="str">
        <f t="shared" si="12"/>
        <v>Кромка Нестандарт</v>
      </c>
      <c r="AY60" s="279">
        <f t="shared" si="13"/>
        <v>0</v>
      </c>
      <c r="AZ60" s="279">
        <f t="shared" si="14"/>
        <v>0</v>
      </c>
      <c r="BA60" s="280">
        <f t="shared" si="15"/>
        <v>0</v>
      </c>
      <c r="BB60" s="113"/>
      <c r="BC60" s="113"/>
      <c r="BD60" s="113"/>
      <c r="BE60" s="113"/>
      <c r="BF60" s="112"/>
      <c r="BG60" s="113" t="str">
        <f>VLOOKUP(G60,код!A:G,2,FALSE())</f>
        <v>РО141457   </v>
      </c>
    </row>
    <row r="61" spans="1:68" ht="15.75" x14ac:dyDescent="0.25">
      <c r="B61" s="310"/>
      <c r="C61" s="311"/>
      <c r="D61" s="312"/>
      <c r="E61" s="132" t="s">
        <v>461</v>
      </c>
      <c r="F61" t="s">
        <v>702</v>
      </c>
      <c r="G61" s="564" t="s">
        <v>114</v>
      </c>
      <c r="H61" s="564" t="s">
        <v>115</v>
      </c>
      <c r="I61" s="498" t="s">
        <v>461</v>
      </c>
      <c r="J61" s="499" t="s">
        <v>625</v>
      </c>
      <c r="K61" s="500"/>
      <c r="L61" s="445" t="s">
        <v>626</v>
      </c>
      <c r="M61" s="651">
        <v>2699</v>
      </c>
      <c r="N61" s="501" t="str">
        <f>'для впр'!E73</f>
        <v>Кромка в колір</v>
      </c>
      <c r="O61" s="502" t="str">
        <f>'для впр'!F73</f>
        <v>GL-0003</v>
      </c>
      <c r="P61" s="502">
        <f>'для впр'!G73</f>
        <v>0</v>
      </c>
      <c r="Q61" s="503" t="str">
        <f>'для впр'!H73</f>
        <v>GL-0003</v>
      </c>
      <c r="R61" s="503"/>
      <c r="S61" s="446" t="str">
        <f>'для впр'!J73</f>
        <v>Кромка Нестандарт</v>
      </c>
      <c r="T61" s="505">
        <f>'для впр'!K73</f>
        <v>0</v>
      </c>
      <c r="U61" s="440">
        <f>'для впр'!L73</f>
        <v>0</v>
      </c>
      <c r="V61" s="504">
        <f>'для впр'!M73</f>
        <v>0</v>
      </c>
      <c r="W61" s="503">
        <f>'для впр'!N73</f>
        <v>0</v>
      </c>
      <c r="X61" s="503">
        <f>'для впр'!O73</f>
        <v>0</v>
      </c>
      <c r="Y61" s="503">
        <f>'для впр'!P73</f>
        <v>0</v>
      </c>
      <c r="Z61" s="503">
        <f>'для впр'!Q73</f>
        <v>0</v>
      </c>
      <c r="AA61" s="449" t="s">
        <v>463</v>
      </c>
      <c r="AB61" s="565" t="s">
        <v>464</v>
      </c>
      <c r="AC61" s="449" t="s">
        <v>190</v>
      </c>
      <c r="AD61" s="516"/>
      <c r="AE61" s="113"/>
      <c r="AF61" s="113"/>
      <c r="AG61" s="113"/>
      <c r="AH61" s="113"/>
      <c r="AI61" s="113"/>
      <c r="AJ61" s="113"/>
      <c r="AK61" s="111" t="s">
        <v>700</v>
      </c>
      <c r="AL61" s="113"/>
      <c r="AM61" s="113"/>
      <c r="AN61" s="286"/>
      <c r="AO61" s="113"/>
      <c r="AP61" s="113"/>
      <c r="AQ61" s="113"/>
      <c r="AR61" s="279" t="s">
        <v>12</v>
      </c>
      <c r="AS61" s="279" t="str">
        <f t="shared" si="8"/>
        <v>Кромка в колір</v>
      </c>
      <c r="AT61" s="279" t="str">
        <f t="shared" si="9"/>
        <v>GL-0003</v>
      </c>
      <c r="AU61" s="279">
        <f t="shared" si="10"/>
        <v>0</v>
      </c>
      <c r="AV61" s="279" t="str">
        <f t="shared" si="11"/>
        <v>GL-0003</v>
      </c>
      <c r="AW61" s="139" t="s">
        <v>193</v>
      </c>
      <c r="AX61" s="279" t="str">
        <f t="shared" si="12"/>
        <v>Кромка Нестандарт</v>
      </c>
      <c r="AY61" s="279">
        <f t="shared" si="13"/>
        <v>0</v>
      </c>
      <c r="AZ61" s="279">
        <f t="shared" si="14"/>
        <v>0</v>
      </c>
      <c r="BA61" s="280">
        <f t="shared" si="15"/>
        <v>0</v>
      </c>
      <c r="BB61" s="113"/>
      <c r="BC61" s="113"/>
      <c r="BD61" s="113"/>
      <c r="BE61" s="113"/>
      <c r="BF61" s="112"/>
      <c r="BG61" s="113" t="str">
        <f>VLOOKUP(G61,код!A:G,2,FALSE())</f>
        <v>РО142029   </v>
      </c>
    </row>
    <row r="62" spans="1:68" ht="15.75" x14ac:dyDescent="0.25">
      <c r="B62" s="310"/>
      <c r="C62" s="311"/>
      <c r="D62" s="312"/>
      <c r="E62" s="132" t="s">
        <v>466</v>
      </c>
      <c r="F62" t="s">
        <v>703</v>
      </c>
      <c r="G62" s="564" t="s">
        <v>116</v>
      </c>
      <c r="H62" s="564" t="s">
        <v>117</v>
      </c>
      <c r="I62" s="498" t="s">
        <v>466</v>
      </c>
      <c r="J62" s="499" t="s">
        <v>625</v>
      </c>
      <c r="K62" s="500"/>
      <c r="L62" s="445" t="s">
        <v>626</v>
      </c>
      <c r="M62" s="651">
        <v>2699</v>
      </c>
      <c r="N62" s="501" t="str">
        <f>'для впр'!E74</f>
        <v>Кромка в колір</v>
      </c>
      <c r="O62" s="502" t="str">
        <f>'для впр'!F74</f>
        <v>GL-0004</v>
      </c>
      <c r="P62" s="502">
        <f>'для впр'!G74</f>
        <v>0</v>
      </c>
      <c r="Q62" s="503" t="str">
        <f>'для впр'!H74</f>
        <v>GL-0004</v>
      </c>
      <c r="R62" s="503"/>
      <c r="S62" s="446" t="str">
        <f>'для впр'!J74</f>
        <v>Кромка Нестандарт</v>
      </c>
      <c r="T62" s="505">
        <f>'для впр'!K74</f>
        <v>0</v>
      </c>
      <c r="U62" s="440">
        <f>'для впр'!L74</f>
        <v>0</v>
      </c>
      <c r="V62" s="504">
        <f>'для впр'!M74</f>
        <v>0</v>
      </c>
      <c r="W62" s="503">
        <f>'для впр'!N74</f>
        <v>0</v>
      </c>
      <c r="X62" s="503">
        <f>'для впр'!O74</f>
        <v>0</v>
      </c>
      <c r="Y62" s="503">
        <f>'для впр'!P74</f>
        <v>0</v>
      </c>
      <c r="Z62" s="503">
        <f>'для впр'!Q74</f>
        <v>0</v>
      </c>
      <c r="AA62" s="449" t="s">
        <v>468</v>
      </c>
      <c r="AB62" s="565" t="s">
        <v>469</v>
      </c>
      <c r="AC62" s="449" t="s">
        <v>190</v>
      </c>
      <c r="AD62" s="516"/>
      <c r="AE62" s="113"/>
      <c r="AF62" s="113"/>
      <c r="AG62" s="113"/>
      <c r="AH62" s="113"/>
      <c r="AI62" s="113"/>
      <c r="AJ62" s="113"/>
      <c r="AK62" s="111" t="s">
        <v>700</v>
      </c>
      <c r="AL62" s="113"/>
      <c r="AM62" s="113"/>
      <c r="AN62" s="286"/>
      <c r="AO62" s="113"/>
      <c r="AP62" s="113"/>
      <c r="AQ62" s="113"/>
      <c r="AR62" s="279" t="s">
        <v>12</v>
      </c>
      <c r="AS62" s="279" t="str">
        <f t="shared" si="8"/>
        <v>Кромка в колір</v>
      </c>
      <c r="AT62" s="279" t="str">
        <f t="shared" si="9"/>
        <v>GL-0004</v>
      </c>
      <c r="AU62" s="279">
        <f t="shared" si="10"/>
        <v>0</v>
      </c>
      <c r="AV62" s="279" t="str">
        <f t="shared" si="11"/>
        <v>GL-0004</v>
      </c>
      <c r="AW62" s="139" t="s">
        <v>193</v>
      </c>
      <c r="AX62" s="279" t="str">
        <f t="shared" si="12"/>
        <v>Кромка Нестандарт</v>
      </c>
      <c r="AY62" s="279">
        <f t="shared" si="13"/>
        <v>0</v>
      </c>
      <c r="AZ62" s="279">
        <f t="shared" si="14"/>
        <v>0</v>
      </c>
      <c r="BA62" s="280">
        <f t="shared" si="15"/>
        <v>0</v>
      </c>
      <c r="BB62" s="113"/>
      <c r="BC62" s="113"/>
      <c r="BD62" s="113"/>
      <c r="BE62" s="113"/>
      <c r="BF62" s="112"/>
      <c r="BG62" s="113" t="str">
        <f>VLOOKUP(G62,код!A:G,2,FALSE())</f>
        <v>РО142030   </v>
      </c>
    </row>
    <row r="63" spans="1:68" ht="15.75" x14ac:dyDescent="0.25">
      <c r="B63" s="310"/>
      <c r="C63" s="311"/>
      <c r="D63" s="312"/>
      <c r="E63" s="132" t="s">
        <v>471</v>
      </c>
      <c r="F63" t="s">
        <v>704</v>
      </c>
      <c r="G63" s="564" t="s">
        <v>118</v>
      </c>
      <c r="H63" s="564" t="s">
        <v>119</v>
      </c>
      <c r="I63" s="498" t="s">
        <v>471</v>
      </c>
      <c r="J63" s="499" t="s">
        <v>625</v>
      </c>
      <c r="K63" s="500"/>
      <c r="L63" s="445" t="s">
        <v>626</v>
      </c>
      <c r="M63" s="651">
        <v>2699</v>
      </c>
      <c r="N63" s="501" t="str">
        <f>'для впр'!E75</f>
        <v>Кромка в колір</v>
      </c>
      <c r="O63" s="502" t="str">
        <f>'для впр'!F75</f>
        <v>MT-0001</v>
      </c>
      <c r="P63" s="502">
        <f>'для впр'!G75</f>
        <v>0</v>
      </c>
      <c r="Q63" s="503" t="str">
        <f>'для впр'!H75</f>
        <v>MT-0001</v>
      </c>
      <c r="R63" s="503"/>
      <c r="S63" s="446" t="str">
        <f>'для впр'!J75</f>
        <v>Кромка Нестандарт</v>
      </c>
      <c r="T63" s="505">
        <f>'для впр'!K75</f>
        <v>0</v>
      </c>
      <c r="U63" s="440">
        <f>'для впр'!L75</f>
        <v>0</v>
      </c>
      <c r="V63" s="504">
        <f>'для впр'!M75</f>
        <v>0</v>
      </c>
      <c r="W63" s="503">
        <f>'для впр'!N75</f>
        <v>0</v>
      </c>
      <c r="X63" s="503">
        <f>'для впр'!O75</f>
        <v>0</v>
      </c>
      <c r="Y63" s="503">
        <f>'для впр'!P75</f>
        <v>0</v>
      </c>
      <c r="Z63" s="503">
        <f>'для впр'!Q75</f>
        <v>0</v>
      </c>
      <c r="AA63" s="449" t="s">
        <v>473</v>
      </c>
      <c r="AB63" s="565" t="s">
        <v>454</v>
      </c>
      <c r="AC63" s="449" t="s">
        <v>196</v>
      </c>
      <c r="AD63" s="516"/>
      <c r="AE63" s="113"/>
      <c r="AF63" s="113"/>
      <c r="AG63" s="113"/>
      <c r="AH63" s="113"/>
      <c r="AI63" s="113"/>
      <c r="AJ63" s="113"/>
      <c r="AK63" s="111" t="s">
        <v>700</v>
      </c>
      <c r="AL63" s="113"/>
      <c r="AM63" s="113"/>
      <c r="AN63" s="286"/>
      <c r="AO63" s="113"/>
      <c r="AP63" s="113"/>
      <c r="AQ63" s="113"/>
      <c r="AR63" s="279" t="s">
        <v>12</v>
      </c>
      <c r="AS63" s="279" t="str">
        <f t="shared" si="8"/>
        <v>Кромка в колір</v>
      </c>
      <c r="AT63" s="279" t="str">
        <f t="shared" si="9"/>
        <v>MT-0001</v>
      </c>
      <c r="AU63" s="279">
        <f t="shared" si="10"/>
        <v>0</v>
      </c>
      <c r="AV63" s="279" t="str">
        <f t="shared" si="11"/>
        <v>MT-0001</v>
      </c>
      <c r="AW63" s="139" t="s">
        <v>193</v>
      </c>
      <c r="AX63" s="279" t="str">
        <f t="shared" si="12"/>
        <v>Кромка Нестандарт</v>
      </c>
      <c r="AY63" s="279">
        <f t="shared" si="13"/>
        <v>0</v>
      </c>
      <c r="AZ63" s="279">
        <f t="shared" si="14"/>
        <v>0</v>
      </c>
      <c r="BA63" s="280">
        <f t="shared" si="15"/>
        <v>0</v>
      </c>
      <c r="BC63" s="113"/>
      <c r="BD63" s="113"/>
      <c r="BE63" s="113"/>
      <c r="BF63" s="112"/>
      <c r="BG63" s="113" t="str">
        <f>VLOOKUP(G63,код!A:G,2,FALSE())</f>
        <v>РО141458   </v>
      </c>
    </row>
    <row r="64" spans="1:68" ht="15.75" x14ac:dyDescent="0.25">
      <c r="B64" s="310"/>
      <c r="C64" s="311"/>
      <c r="D64" s="312"/>
      <c r="E64" s="132" t="s">
        <v>475</v>
      </c>
      <c r="F64" t="s">
        <v>705</v>
      </c>
      <c r="G64" s="564" t="s">
        <v>120</v>
      </c>
      <c r="H64" s="564" t="s">
        <v>121</v>
      </c>
      <c r="I64" s="498" t="s">
        <v>475</v>
      </c>
      <c r="J64" s="499" t="s">
        <v>625</v>
      </c>
      <c r="K64" s="500"/>
      <c r="L64" s="445" t="s">
        <v>626</v>
      </c>
      <c r="M64" s="651">
        <v>2699</v>
      </c>
      <c r="N64" s="501" t="str">
        <f>'для впр'!E76</f>
        <v>Кромка в колір</v>
      </c>
      <c r="O64" s="502" t="str">
        <f>'для впр'!F76</f>
        <v>MT-0002</v>
      </c>
      <c r="P64" s="502">
        <f>'для впр'!G76</f>
        <v>0</v>
      </c>
      <c r="Q64" s="503" t="str">
        <f>'для впр'!H76</f>
        <v>MT-0002</v>
      </c>
      <c r="R64" s="503"/>
      <c r="S64" s="446" t="str">
        <f>'для впр'!J76</f>
        <v>Кромка Нестандарт</v>
      </c>
      <c r="T64" s="505">
        <f>'для впр'!K76</f>
        <v>0</v>
      </c>
      <c r="U64" s="440">
        <f>'для впр'!L76</f>
        <v>0</v>
      </c>
      <c r="V64" s="504">
        <f>'для впр'!M76</f>
        <v>0</v>
      </c>
      <c r="W64" s="503">
        <f>'для впр'!N76</f>
        <v>0</v>
      </c>
      <c r="X64" s="503">
        <f>'для впр'!O76</f>
        <v>0</v>
      </c>
      <c r="Y64" s="503">
        <f>'для впр'!P76</f>
        <v>0</v>
      </c>
      <c r="Z64" s="503">
        <f>'для впр'!Q76</f>
        <v>0</v>
      </c>
      <c r="AA64" s="449" t="s">
        <v>477</v>
      </c>
      <c r="AB64" s="565" t="s">
        <v>459</v>
      </c>
      <c r="AC64" s="449" t="s">
        <v>196</v>
      </c>
      <c r="AD64" s="516"/>
      <c r="AE64" s="113"/>
      <c r="AF64" s="113"/>
      <c r="AG64" s="113"/>
      <c r="AH64" s="113"/>
      <c r="AI64" s="113"/>
      <c r="AJ64" s="113"/>
      <c r="AK64" s="111" t="s">
        <v>700</v>
      </c>
      <c r="AL64" s="113"/>
      <c r="AM64" s="113"/>
      <c r="AN64" s="286"/>
      <c r="AO64" s="113"/>
      <c r="AP64" s="113"/>
      <c r="AQ64" s="113"/>
      <c r="AR64" s="279" t="s">
        <v>12</v>
      </c>
      <c r="AS64" s="279" t="str">
        <f t="shared" si="8"/>
        <v>Кромка в колір</v>
      </c>
      <c r="AT64" s="279" t="str">
        <f t="shared" si="9"/>
        <v>MT-0002</v>
      </c>
      <c r="AU64" s="279">
        <f t="shared" si="10"/>
        <v>0</v>
      </c>
      <c r="AV64" s="279" t="str">
        <f t="shared" si="11"/>
        <v>MT-0002</v>
      </c>
      <c r="AW64" s="139" t="s">
        <v>193</v>
      </c>
      <c r="AX64" s="279" t="str">
        <f t="shared" si="12"/>
        <v>Кромка Нестандарт</v>
      </c>
      <c r="AY64" s="279">
        <f t="shared" si="13"/>
        <v>0</v>
      </c>
      <c r="AZ64" s="279">
        <f t="shared" si="14"/>
        <v>0</v>
      </c>
      <c r="BA64" s="280">
        <f t="shared" si="15"/>
        <v>0</v>
      </c>
      <c r="BB64" s="113"/>
      <c r="BC64" s="113"/>
      <c r="BD64" s="113"/>
      <c r="BE64" s="113"/>
      <c r="BF64" s="112"/>
      <c r="BG64" s="113" t="str">
        <f>VLOOKUP(G64,код!A:G,2,FALSE())</f>
        <v>РО141459   </v>
      </c>
    </row>
    <row r="65" spans="2:59" ht="15.75" x14ac:dyDescent="0.25">
      <c r="B65" s="310"/>
      <c r="C65" s="311"/>
      <c r="D65" s="312"/>
      <c r="E65" s="132" t="s">
        <v>479</v>
      </c>
      <c r="F65" t="s">
        <v>706</v>
      </c>
      <c r="G65" s="564" t="s">
        <v>122</v>
      </c>
      <c r="H65" s="564" t="s">
        <v>123</v>
      </c>
      <c r="I65" s="498" t="s">
        <v>479</v>
      </c>
      <c r="J65" s="499" t="s">
        <v>625</v>
      </c>
      <c r="K65" s="500"/>
      <c r="L65" s="445" t="s">
        <v>626</v>
      </c>
      <c r="M65" s="651">
        <v>2699</v>
      </c>
      <c r="N65" s="501" t="str">
        <f>'для впр'!E77</f>
        <v>Кромка в колір</v>
      </c>
      <c r="O65" s="502" t="str">
        <f>'для впр'!F77</f>
        <v>MT-0003</v>
      </c>
      <c r="P65" s="502">
        <f>'для впр'!G77</f>
        <v>0</v>
      </c>
      <c r="Q65" s="503" t="str">
        <f>'для впр'!H77</f>
        <v>MT-0003</v>
      </c>
      <c r="R65" s="503"/>
      <c r="S65" s="446" t="str">
        <f>'для впр'!J77</f>
        <v>Кромка Нестандарт</v>
      </c>
      <c r="T65" s="505">
        <f>'для впр'!K77</f>
        <v>0</v>
      </c>
      <c r="U65" s="440">
        <f>'для впр'!L77</f>
        <v>0</v>
      </c>
      <c r="V65" s="504">
        <f>'для впр'!M77</f>
        <v>0</v>
      </c>
      <c r="W65" s="503">
        <f>'для впр'!N77</f>
        <v>0</v>
      </c>
      <c r="X65" s="503">
        <f>'для впр'!O77</f>
        <v>0</v>
      </c>
      <c r="Y65" s="503">
        <f>'для впр'!P77</f>
        <v>0</v>
      </c>
      <c r="Z65" s="503">
        <f>'для впр'!Q77</f>
        <v>0</v>
      </c>
      <c r="AA65" s="449" t="s">
        <v>481</v>
      </c>
      <c r="AB65" s="565" t="s">
        <v>464</v>
      </c>
      <c r="AC65" s="449" t="s">
        <v>196</v>
      </c>
      <c r="AD65" s="516"/>
      <c r="AE65" s="113"/>
      <c r="AF65" s="113"/>
      <c r="AG65" s="113"/>
      <c r="AH65" s="113"/>
      <c r="AI65" s="113"/>
      <c r="AJ65" s="113"/>
      <c r="AK65" s="111" t="s">
        <v>700</v>
      </c>
      <c r="AL65" s="113"/>
      <c r="AM65" s="113"/>
      <c r="AN65" s="286"/>
      <c r="AO65" s="113"/>
      <c r="AP65" s="113"/>
      <c r="AQ65" s="113"/>
      <c r="AR65" s="279" t="s">
        <v>12</v>
      </c>
      <c r="AS65" s="279" t="str">
        <f t="shared" si="8"/>
        <v>Кромка в колір</v>
      </c>
      <c r="AT65" s="279" t="str">
        <f t="shared" si="9"/>
        <v>MT-0003</v>
      </c>
      <c r="AU65" s="279">
        <f t="shared" si="10"/>
        <v>0</v>
      </c>
      <c r="AV65" s="279" t="str">
        <f t="shared" si="11"/>
        <v>MT-0003</v>
      </c>
      <c r="AW65" s="139" t="s">
        <v>193</v>
      </c>
      <c r="AX65" s="279" t="str">
        <f t="shared" si="12"/>
        <v>Кромка Нестандарт</v>
      </c>
      <c r="AY65" s="279">
        <f t="shared" si="13"/>
        <v>0</v>
      </c>
      <c r="AZ65" s="279">
        <f t="shared" si="14"/>
        <v>0</v>
      </c>
      <c r="BA65" s="280">
        <f t="shared" si="15"/>
        <v>0</v>
      </c>
      <c r="BB65" s="113"/>
      <c r="BC65" s="113"/>
      <c r="BD65" s="113"/>
      <c r="BE65" s="113"/>
      <c r="BF65" s="112"/>
      <c r="BG65" s="113" t="str">
        <f>VLOOKUP(G65,код!A:G,2,FALSE())</f>
        <v>РО141460   </v>
      </c>
    </row>
    <row r="66" spans="2:59" ht="15.75" x14ac:dyDescent="0.25">
      <c r="B66" s="310"/>
      <c r="C66" s="311"/>
      <c r="D66" s="312"/>
      <c r="E66" s="132" t="s">
        <v>483</v>
      </c>
      <c r="F66" t="s">
        <v>707</v>
      </c>
      <c r="G66" s="564" t="s">
        <v>124</v>
      </c>
      <c r="H66" s="564" t="s">
        <v>125</v>
      </c>
      <c r="I66" s="498" t="s">
        <v>483</v>
      </c>
      <c r="J66" s="503" t="s">
        <v>625</v>
      </c>
      <c r="K66" s="500"/>
      <c r="L66" s="504" t="s">
        <v>626</v>
      </c>
      <c r="M66" s="651">
        <v>2699</v>
      </c>
      <c r="N66" s="501" t="str">
        <f>'для впр'!E78</f>
        <v>Кромка в колір</v>
      </c>
      <c r="O66" s="502" t="str">
        <f>'для впр'!F78</f>
        <v>MT-0004</v>
      </c>
      <c r="P66" s="502">
        <f>'для впр'!G78</f>
        <v>0</v>
      </c>
      <c r="Q66" s="503" t="str">
        <f>'для впр'!H78</f>
        <v>MT-0004</v>
      </c>
      <c r="R66" s="503"/>
      <c r="S66" s="446" t="str">
        <f>'для впр'!J78</f>
        <v>Кромка Нестандарт</v>
      </c>
      <c r="T66" s="505">
        <f>'для впр'!K78</f>
        <v>0</v>
      </c>
      <c r="U66" s="440">
        <f>'для впр'!L78</f>
        <v>0</v>
      </c>
      <c r="V66" s="504">
        <f>'для впр'!M78</f>
        <v>0</v>
      </c>
      <c r="W66" s="503">
        <f>'для впр'!N78</f>
        <v>0</v>
      </c>
      <c r="X66" s="503">
        <f>'для впр'!O78</f>
        <v>0</v>
      </c>
      <c r="Y66" s="503">
        <f>'для впр'!P78</f>
        <v>0</v>
      </c>
      <c r="Z66" s="503">
        <f>'для впр'!Q78</f>
        <v>0</v>
      </c>
      <c r="AA66" s="449" t="s">
        <v>485</v>
      </c>
      <c r="AB66" s="565" t="s">
        <v>469</v>
      </c>
      <c r="AC66" s="449" t="s">
        <v>196</v>
      </c>
      <c r="AD66" s="516"/>
      <c r="AE66" s="113"/>
      <c r="AF66" s="113"/>
      <c r="AG66" s="113"/>
      <c r="AH66" s="113"/>
      <c r="AI66" s="113"/>
      <c r="AJ66" s="113"/>
      <c r="AK66" s="111" t="s">
        <v>700</v>
      </c>
      <c r="AL66" s="113"/>
      <c r="AM66" s="113"/>
      <c r="AN66" s="286"/>
      <c r="AO66" s="113"/>
      <c r="AP66" s="113"/>
      <c r="AQ66" s="113"/>
      <c r="AR66" s="279" t="s">
        <v>12</v>
      </c>
      <c r="AS66" s="279" t="str">
        <f t="shared" si="8"/>
        <v>Кромка в колір</v>
      </c>
      <c r="AT66" s="279" t="str">
        <f t="shared" si="9"/>
        <v>MT-0004</v>
      </c>
      <c r="AU66" s="279">
        <f t="shared" si="10"/>
        <v>0</v>
      </c>
      <c r="AV66" s="279" t="str">
        <f t="shared" si="11"/>
        <v>MT-0004</v>
      </c>
      <c r="AW66" s="139" t="s">
        <v>193</v>
      </c>
      <c r="AX66" s="279" t="str">
        <f t="shared" si="12"/>
        <v>Кромка Нестандарт</v>
      </c>
      <c r="AY66" s="279">
        <f t="shared" si="13"/>
        <v>0</v>
      </c>
      <c r="AZ66" s="279">
        <f t="shared" si="14"/>
        <v>0</v>
      </c>
      <c r="BA66" s="280">
        <f t="shared" si="15"/>
        <v>0</v>
      </c>
      <c r="BC66" s="113"/>
      <c r="BD66" s="113"/>
      <c r="BE66" s="113"/>
      <c r="BF66" s="112"/>
      <c r="BG66" s="113" t="str">
        <f>VLOOKUP(G66,код!A:G,2,FALSE())</f>
        <v>РО142031   </v>
      </c>
    </row>
    <row r="67" spans="2:59" ht="14.25" customHeight="1" x14ac:dyDescent="0.25">
      <c r="B67" s="310"/>
      <c r="C67" s="311"/>
      <c r="D67" s="312"/>
      <c r="E67" s="132" t="s">
        <v>487</v>
      </c>
      <c r="F67" t="s">
        <v>708</v>
      </c>
      <c r="G67" s="564" t="s">
        <v>126</v>
      </c>
      <c r="H67" s="566" t="s">
        <v>127</v>
      </c>
      <c r="I67" s="498" t="s">
        <v>487</v>
      </c>
      <c r="J67" s="503" t="s">
        <v>625</v>
      </c>
      <c r="K67" s="500"/>
      <c r="L67" s="504" t="s">
        <v>626</v>
      </c>
      <c r="M67" s="652">
        <v>2799</v>
      </c>
      <c r="N67" s="501" t="str">
        <f>'для впр'!E79</f>
        <v>Кромка в колір</v>
      </c>
      <c r="O67" s="502" t="str">
        <f>'для впр'!F79</f>
        <v>FN021SL</v>
      </c>
      <c r="P67" s="502">
        <f>'для впр'!G79</f>
        <v>0</v>
      </c>
      <c r="Q67" s="503" t="str">
        <f>'для впр'!H79</f>
        <v>FN021SL</v>
      </c>
      <c r="R67" s="503"/>
      <c r="S67" s="446" t="str">
        <f>'для впр'!J79</f>
        <v>Кромка Нестандарт</v>
      </c>
      <c r="T67" s="505">
        <f>'для впр'!K79</f>
        <v>0</v>
      </c>
      <c r="U67" s="440">
        <f>'для впр'!L79</f>
        <v>0</v>
      </c>
      <c r="V67" s="504">
        <f>'для впр'!M79</f>
        <v>0</v>
      </c>
      <c r="W67" s="503">
        <f>'для впр'!N79</f>
        <v>0</v>
      </c>
      <c r="X67" s="503">
        <f>'для впр'!O79</f>
        <v>0</v>
      </c>
      <c r="Y67" s="503">
        <f>'для впр'!P79</f>
        <v>0</v>
      </c>
      <c r="Z67" s="503">
        <f>'для впр'!Q79</f>
        <v>0</v>
      </c>
      <c r="AA67" s="449" t="s">
        <v>489</v>
      </c>
      <c r="AB67" s="565" t="s">
        <v>490</v>
      </c>
      <c r="AC67" s="449" t="s">
        <v>201</v>
      </c>
      <c r="AD67" s="516"/>
      <c r="AE67" s="113"/>
      <c r="AF67" s="113"/>
      <c r="AG67" s="113"/>
      <c r="AH67" s="113"/>
      <c r="AI67" s="113"/>
      <c r="AJ67" s="113"/>
      <c r="AK67" s="111" t="s">
        <v>700</v>
      </c>
      <c r="AL67" s="113"/>
      <c r="AM67" s="113"/>
      <c r="AN67" s="286"/>
      <c r="AO67" s="113"/>
      <c r="AP67" s="113"/>
      <c r="AQ67" s="113"/>
      <c r="AR67" s="279" t="s">
        <v>12</v>
      </c>
      <c r="AS67" s="279" t="str">
        <f t="shared" si="8"/>
        <v>Кромка в колір</v>
      </c>
      <c r="AT67" s="279" t="str">
        <f t="shared" si="9"/>
        <v>FN021SL</v>
      </c>
      <c r="AU67" s="279">
        <f t="shared" si="10"/>
        <v>0</v>
      </c>
      <c r="AV67" s="279" t="str">
        <f t="shared" si="11"/>
        <v>FN021SL</v>
      </c>
      <c r="AW67" s="139" t="s">
        <v>193</v>
      </c>
      <c r="AX67" s="279" t="str">
        <f t="shared" si="12"/>
        <v>Кромка Нестандарт</v>
      </c>
      <c r="AY67" s="279">
        <f t="shared" si="13"/>
        <v>0</v>
      </c>
      <c r="AZ67" s="279">
        <f t="shared" si="14"/>
        <v>0</v>
      </c>
      <c r="BA67" s="280">
        <f t="shared" si="15"/>
        <v>0</v>
      </c>
      <c r="BC67" s="113"/>
      <c r="BD67" s="113"/>
      <c r="BE67" s="113"/>
      <c r="BF67" s="112"/>
      <c r="BG67" s="113" t="str">
        <f>VLOOKUP(G67,код!A:G,2,FALSE())</f>
        <v>РО155676   </v>
      </c>
    </row>
    <row r="68" spans="2:59" ht="15" customHeight="1" x14ac:dyDescent="0.25">
      <c r="B68" s="310"/>
      <c r="C68" s="311"/>
      <c r="D68" s="312"/>
      <c r="E68" s="132" t="s">
        <v>491</v>
      </c>
      <c r="F68" t="s">
        <v>709</v>
      </c>
      <c r="G68" s="564" t="s">
        <v>136</v>
      </c>
      <c r="H68" s="566" t="s">
        <v>137</v>
      </c>
      <c r="I68" s="498" t="s">
        <v>491</v>
      </c>
      <c r="J68" s="503" t="s">
        <v>625</v>
      </c>
      <c r="K68" s="500"/>
      <c r="L68" s="504" t="s">
        <v>626</v>
      </c>
      <c r="M68" s="652">
        <v>2799</v>
      </c>
      <c r="N68" s="501" t="str">
        <f>'для впр'!E80</f>
        <v>Кромка в колір</v>
      </c>
      <c r="O68" s="502" t="str">
        <f>'для впр'!F80</f>
        <v>FN051SL</v>
      </c>
      <c r="P68" s="502">
        <f>'для впр'!G80</f>
        <v>0</v>
      </c>
      <c r="Q68" s="503" t="str">
        <f>'для впр'!H80</f>
        <v>FN051SL</v>
      </c>
      <c r="R68" s="503"/>
      <c r="S68" s="446" t="str">
        <f>'для впр'!J80</f>
        <v>Кромка Нестандарт</v>
      </c>
      <c r="T68" s="505">
        <f>'для впр'!K80</f>
        <v>0</v>
      </c>
      <c r="U68" s="440">
        <f>'для впр'!L80</f>
        <v>0</v>
      </c>
      <c r="V68" s="504">
        <f>'для впр'!M80</f>
        <v>0</v>
      </c>
      <c r="W68" s="503">
        <f>'для впр'!N80</f>
        <v>0</v>
      </c>
      <c r="X68" s="503">
        <f>'для впр'!O80</f>
        <v>0</v>
      </c>
      <c r="Y68" s="503">
        <f>'для впр'!P80</f>
        <v>0</v>
      </c>
      <c r="Z68" s="503">
        <f>'для впр'!Q80</f>
        <v>0</v>
      </c>
      <c r="AA68" s="449" t="s">
        <v>493</v>
      </c>
      <c r="AB68" s="565" t="s">
        <v>494</v>
      </c>
      <c r="AC68" s="449" t="s">
        <v>201</v>
      </c>
      <c r="AD68" s="516"/>
      <c r="AE68" s="113"/>
      <c r="AF68" s="113"/>
      <c r="AG68" s="113"/>
      <c r="AH68" s="113"/>
      <c r="AI68" s="113"/>
      <c r="AJ68" s="113"/>
      <c r="AK68" s="111" t="s">
        <v>700</v>
      </c>
      <c r="AL68" s="113"/>
      <c r="AM68" s="113"/>
      <c r="AN68" s="286"/>
      <c r="AO68" s="113"/>
      <c r="AP68" s="113"/>
      <c r="AQ68" s="113"/>
      <c r="AR68" s="279" t="s">
        <v>12</v>
      </c>
      <c r="AS68" s="279" t="str">
        <f t="shared" si="8"/>
        <v>Кромка в колір</v>
      </c>
      <c r="AT68" s="279" t="str">
        <f t="shared" si="9"/>
        <v>FN051SL</v>
      </c>
      <c r="AU68" s="279">
        <f t="shared" si="10"/>
        <v>0</v>
      </c>
      <c r="AV68" s="279" t="str">
        <f t="shared" si="11"/>
        <v>FN051SL</v>
      </c>
      <c r="AW68" s="139" t="s">
        <v>193</v>
      </c>
      <c r="AX68" s="279" t="str">
        <f t="shared" si="12"/>
        <v>Кромка Нестандарт</v>
      </c>
      <c r="AY68" s="279">
        <f t="shared" si="13"/>
        <v>0</v>
      </c>
      <c r="AZ68" s="279">
        <f t="shared" si="14"/>
        <v>0</v>
      </c>
      <c r="BA68" s="280">
        <f t="shared" si="15"/>
        <v>0</v>
      </c>
      <c r="BC68" s="113"/>
      <c r="BD68" s="113"/>
      <c r="BE68" s="113"/>
      <c r="BF68" s="112"/>
      <c r="BG68" s="113" t="str">
        <f>VLOOKUP(G68,код!A:G,2,FALSE())</f>
        <v>РО155677   </v>
      </c>
    </row>
    <row r="69" spans="2:59" ht="15" customHeight="1" x14ac:dyDescent="0.25">
      <c r="B69" s="310"/>
      <c r="C69" s="311"/>
      <c r="D69" s="312"/>
      <c r="E69" s="132" t="s">
        <v>495</v>
      </c>
      <c r="F69" t="s">
        <v>710</v>
      </c>
      <c r="G69" s="567" t="s">
        <v>128</v>
      </c>
      <c r="H69" s="497" t="s">
        <v>129</v>
      </c>
      <c r="I69" s="498" t="s">
        <v>495</v>
      </c>
      <c r="J69" s="503" t="s">
        <v>625</v>
      </c>
      <c r="K69" s="500"/>
      <c r="L69" s="504"/>
      <c r="M69" s="652">
        <v>2799</v>
      </c>
      <c r="N69" s="501" t="str">
        <f>'для впр'!E81</f>
        <v>Кромка в колір</v>
      </c>
      <c r="O69" s="502" t="str">
        <f>'для впр'!F81</f>
        <v>FN022SL</v>
      </c>
      <c r="P69" s="502">
        <f>'для впр'!G81</f>
        <v>0</v>
      </c>
      <c r="Q69" s="503" t="str">
        <f>'для впр'!H81</f>
        <v>FN022SL</v>
      </c>
      <c r="R69" s="503"/>
      <c r="S69" s="446" t="str">
        <f>'для впр'!J81</f>
        <v>Кромка Нестандарт</v>
      </c>
      <c r="T69" s="505">
        <f>'для впр'!K81</f>
        <v>0</v>
      </c>
      <c r="U69" s="440">
        <f>'для впр'!L81</f>
        <v>0</v>
      </c>
      <c r="V69" s="504">
        <f>'для впр'!M81</f>
        <v>0</v>
      </c>
      <c r="W69" s="503">
        <f>'для впр'!N81</f>
        <v>0</v>
      </c>
      <c r="X69" s="503">
        <f>'для впр'!O81</f>
        <v>0</v>
      </c>
      <c r="Y69" s="503">
        <f>'для впр'!P81</f>
        <v>0</v>
      </c>
      <c r="Z69" s="503">
        <f>'для впр'!Q81</f>
        <v>0</v>
      </c>
      <c r="AA69" s="449" t="s">
        <v>497</v>
      </c>
      <c r="AB69" s="565" t="s">
        <v>498</v>
      </c>
      <c r="AC69" s="449" t="s">
        <v>201</v>
      </c>
      <c r="AD69" s="516"/>
      <c r="AE69" s="113"/>
      <c r="AF69" s="113"/>
      <c r="AG69" s="113"/>
      <c r="AH69" s="113"/>
      <c r="AI69" s="113"/>
      <c r="AJ69" s="113"/>
      <c r="AK69" s="111" t="s">
        <v>700</v>
      </c>
      <c r="AL69" s="113"/>
      <c r="AM69" s="113"/>
      <c r="AN69" s="286"/>
      <c r="AO69" s="113"/>
      <c r="AP69" s="113"/>
      <c r="AQ69" s="113"/>
      <c r="AR69" s="279" t="s">
        <v>12</v>
      </c>
      <c r="AS69" s="279" t="str">
        <f t="shared" ref="AS69:AS150" si="16">N69</f>
        <v>Кромка в колір</v>
      </c>
      <c r="AT69" s="279" t="str">
        <f t="shared" ref="AT69:AV150" si="17">O69</f>
        <v>FN022SL</v>
      </c>
      <c r="AU69" s="279">
        <f t="shared" ref="AU69:AU150" si="18">P69</f>
        <v>0</v>
      </c>
      <c r="AV69" s="279" t="str">
        <f t="shared" ref="AV69:AV150" si="19">Q69</f>
        <v>FN022SL</v>
      </c>
      <c r="AW69" s="139" t="s">
        <v>193</v>
      </c>
      <c r="AX69" s="279" t="str">
        <f t="shared" ref="AX69:AX150" si="20">S69</f>
        <v>Кромка Нестандарт</v>
      </c>
      <c r="AY69" s="279">
        <f t="shared" ref="AY69:AY150" si="21">T69</f>
        <v>0</v>
      </c>
      <c r="AZ69" s="279">
        <f t="shared" ref="AZ69:AZ150" si="22">U69</f>
        <v>0</v>
      </c>
      <c r="BA69" s="280">
        <f t="shared" ref="BA69:BA150" si="23">V69</f>
        <v>0</v>
      </c>
      <c r="BC69" s="113"/>
      <c r="BD69" s="113"/>
      <c r="BE69" s="113"/>
      <c r="BF69" s="112"/>
      <c r="BG69" s="113" t="str">
        <f>VLOOKUP(G69,код!A:G,2,FALSE())</f>
        <v>РО156457   </v>
      </c>
    </row>
    <row r="70" spans="2:59" ht="15" customHeight="1" x14ac:dyDescent="0.25">
      <c r="B70" s="310"/>
      <c r="C70" s="311"/>
      <c r="D70" s="312"/>
      <c r="E70" s="132" t="s">
        <v>499</v>
      </c>
      <c r="F70" t="s">
        <v>711</v>
      </c>
      <c r="G70" s="567" t="s">
        <v>130</v>
      </c>
      <c r="H70" s="497" t="s">
        <v>131</v>
      </c>
      <c r="I70" s="498" t="s">
        <v>499</v>
      </c>
      <c r="J70" s="503" t="s">
        <v>625</v>
      </c>
      <c r="K70" s="500"/>
      <c r="L70" s="504"/>
      <c r="M70" s="652">
        <v>2799</v>
      </c>
      <c r="N70" s="501" t="str">
        <f>'для впр'!E82</f>
        <v>Кромка в колір</v>
      </c>
      <c r="O70" s="502" t="str">
        <f>'для впр'!F82</f>
        <v>FN023SL</v>
      </c>
      <c r="P70" s="502">
        <f>'для впр'!G82</f>
        <v>0</v>
      </c>
      <c r="Q70" s="503" t="str">
        <f>'для впр'!H82</f>
        <v>FN023SL</v>
      </c>
      <c r="R70" s="503"/>
      <c r="S70" s="446" t="str">
        <f>'для впр'!J82</f>
        <v>Кромка Нестандарт</v>
      </c>
      <c r="T70" s="505">
        <f>'для впр'!K82</f>
        <v>0</v>
      </c>
      <c r="U70" s="440">
        <f>'для впр'!L82</f>
        <v>0</v>
      </c>
      <c r="V70" s="504">
        <f>'для впр'!M82</f>
        <v>0</v>
      </c>
      <c r="W70" s="503">
        <f>'для впр'!N82</f>
        <v>0</v>
      </c>
      <c r="X70" s="503">
        <f>'для впр'!O82</f>
        <v>0</v>
      </c>
      <c r="Y70" s="503">
        <f>'для впр'!P82</f>
        <v>0</v>
      </c>
      <c r="Z70" s="503">
        <f>'для впр'!Q82</f>
        <v>0</v>
      </c>
      <c r="AA70" s="449" t="s">
        <v>501</v>
      </c>
      <c r="AB70" s="565" t="s">
        <v>502</v>
      </c>
      <c r="AC70" s="449" t="s">
        <v>201</v>
      </c>
      <c r="AD70" s="516"/>
      <c r="AE70" s="113"/>
      <c r="AF70" s="113"/>
      <c r="AG70" s="113"/>
      <c r="AH70" s="113"/>
      <c r="AI70" s="113"/>
      <c r="AJ70" s="113"/>
      <c r="AK70" s="111" t="s">
        <v>700</v>
      </c>
      <c r="AL70" s="113"/>
      <c r="AM70" s="113"/>
      <c r="AN70" s="286"/>
      <c r="AO70" s="113"/>
      <c r="AP70" s="113"/>
      <c r="AQ70" s="113"/>
      <c r="AR70" s="279" t="s">
        <v>12</v>
      </c>
      <c r="AS70" s="279" t="str">
        <f t="shared" si="16"/>
        <v>Кромка в колір</v>
      </c>
      <c r="AT70" s="279" t="str">
        <f t="shared" si="17"/>
        <v>FN023SL</v>
      </c>
      <c r="AU70" s="279">
        <f t="shared" si="18"/>
        <v>0</v>
      </c>
      <c r="AV70" s="279" t="str">
        <f t="shared" si="19"/>
        <v>FN023SL</v>
      </c>
      <c r="AW70" s="139" t="s">
        <v>193</v>
      </c>
      <c r="AX70" s="279" t="str">
        <f t="shared" si="20"/>
        <v>Кромка Нестандарт</v>
      </c>
      <c r="AY70" s="279">
        <f t="shared" si="21"/>
        <v>0</v>
      </c>
      <c r="AZ70" s="279">
        <f t="shared" si="22"/>
        <v>0</v>
      </c>
      <c r="BA70" s="280">
        <f t="shared" si="23"/>
        <v>0</v>
      </c>
      <c r="BC70" s="113"/>
      <c r="BD70" s="113"/>
      <c r="BE70" s="113"/>
      <c r="BF70" s="112"/>
      <c r="BG70" s="113" t="str">
        <f>VLOOKUP(G70,код!A:G,2,FALSE())</f>
        <v>РО156459   </v>
      </c>
    </row>
    <row r="71" spans="2:59" ht="15" customHeight="1" x14ac:dyDescent="0.25">
      <c r="B71" s="310"/>
      <c r="C71" s="311"/>
      <c r="D71" s="312"/>
      <c r="E71" s="132" t="s">
        <v>503</v>
      </c>
      <c r="F71" t="s">
        <v>712</v>
      </c>
      <c r="G71" s="567" t="s">
        <v>132</v>
      </c>
      <c r="H71" s="497" t="s">
        <v>133</v>
      </c>
      <c r="I71" s="498" t="s">
        <v>503</v>
      </c>
      <c r="J71" s="503" t="s">
        <v>625</v>
      </c>
      <c r="K71" s="500"/>
      <c r="L71" s="504"/>
      <c r="M71" s="652">
        <v>2799</v>
      </c>
      <c r="N71" s="501" t="str">
        <f>'для впр'!E83</f>
        <v>Кромка в колір</v>
      </c>
      <c r="O71" s="502" t="str">
        <f>'для впр'!F83</f>
        <v>FN024SL</v>
      </c>
      <c r="P71" s="502">
        <f>'для впр'!G83</f>
        <v>0</v>
      </c>
      <c r="Q71" s="503" t="str">
        <f>'для впр'!H83</f>
        <v>FN024SL</v>
      </c>
      <c r="R71" s="503"/>
      <c r="S71" s="446" t="str">
        <f>'для впр'!J83</f>
        <v>Кромка Нестандарт</v>
      </c>
      <c r="T71" s="505">
        <f>'для впр'!K83</f>
        <v>0</v>
      </c>
      <c r="U71" s="440">
        <f>'для впр'!L83</f>
        <v>0</v>
      </c>
      <c r="V71" s="504">
        <f>'для впр'!M83</f>
        <v>0</v>
      </c>
      <c r="W71" s="503">
        <f>'для впр'!N83</f>
        <v>0</v>
      </c>
      <c r="X71" s="503">
        <f>'для впр'!O83</f>
        <v>0</v>
      </c>
      <c r="Y71" s="503">
        <f>'для впр'!P83</f>
        <v>0</v>
      </c>
      <c r="Z71" s="503">
        <f>'для впр'!Q83</f>
        <v>0</v>
      </c>
      <c r="AA71" s="449" t="s">
        <v>505</v>
      </c>
      <c r="AB71" s="565" t="s">
        <v>506</v>
      </c>
      <c r="AC71" s="449" t="s">
        <v>201</v>
      </c>
      <c r="AD71" s="516"/>
      <c r="AE71" s="113"/>
      <c r="AF71" s="113"/>
      <c r="AG71" s="113"/>
      <c r="AH71" s="113"/>
      <c r="AI71" s="113"/>
      <c r="AJ71" s="113"/>
      <c r="AK71" s="111" t="s">
        <v>700</v>
      </c>
      <c r="AL71" s="113"/>
      <c r="AM71" s="113"/>
      <c r="AN71" s="286"/>
      <c r="AO71" s="113"/>
      <c r="AP71" s="113"/>
      <c r="AQ71" s="113"/>
      <c r="AR71" s="279" t="s">
        <v>12</v>
      </c>
      <c r="AS71" s="279" t="str">
        <f t="shared" si="16"/>
        <v>Кромка в колір</v>
      </c>
      <c r="AT71" s="279" t="str">
        <f t="shared" si="17"/>
        <v>FN024SL</v>
      </c>
      <c r="AU71" s="279">
        <f t="shared" si="18"/>
        <v>0</v>
      </c>
      <c r="AV71" s="279" t="str">
        <f t="shared" si="19"/>
        <v>FN024SL</v>
      </c>
      <c r="AW71" s="139" t="s">
        <v>193</v>
      </c>
      <c r="AX71" s="279" t="str">
        <f t="shared" si="20"/>
        <v>Кромка Нестандарт</v>
      </c>
      <c r="AY71" s="279">
        <f t="shared" si="21"/>
        <v>0</v>
      </c>
      <c r="AZ71" s="279">
        <f t="shared" si="22"/>
        <v>0</v>
      </c>
      <c r="BA71" s="280">
        <f t="shared" si="23"/>
        <v>0</v>
      </c>
      <c r="BC71" s="113"/>
      <c r="BD71" s="113"/>
      <c r="BE71" s="113"/>
      <c r="BF71" s="112"/>
      <c r="BG71" s="113" t="str">
        <f>VLOOKUP(G71,код!A:G,2,FALSE())</f>
        <v>РО156460   </v>
      </c>
    </row>
    <row r="72" spans="2:59" ht="15" customHeight="1" x14ac:dyDescent="0.25">
      <c r="B72" s="310"/>
      <c r="C72" s="311"/>
      <c r="D72" s="312"/>
      <c r="E72" s="132" t="s">
        <v>507</v>
      </c>
      <c r="F72" t="s">
        <v>713</v>
      </c>
      <c r="G72" s="567" t="s">
        <v>134</v>
      </c>
      <c r="H72" s="497" t="s">
        <v>135</v>
      </c>
      <c r="I72" s="498" t="s">
        <v>507</v>
      </c>
      <c r="J72" s="503" t="s">
        <v>625</v>
      </c>
      <c r="K72" s="500"/>
      <c r="L72" s="504"/>
      <c r="M72" s="652">
        <v>2799</v>
      </c>
      <c r="N72" s="501" t="str">
        <f>'для впр'!E84</f>
        <v>Кромка в колір</v>
      </c>
      <c r="O72" s="502" t="str">
        <f>'для впр'!F84</f>
        <v>FN025SL</v>
      </c>
      <c r="P72" s="502">
        <f>'для впр'!G84</f>
        <v>0</v>
      </c>
      <c r="Q72" s="503" t="str">
        <f>'для впр'!H84</f>
        <v>FN025SL</v>
      </c>
      <c r="R72" s="503"/>
      <c r="S72" s="446" t="str">
        <f>'для впр'!J84</f>
        <v>Кромка Нестандарт</v>
      </c>
      <c r="T72" s="505">
        <f>'для впр'!K84</f>
        <v>0</v>
      </c>
      <c r="U72" s="440">
        <f>'для впр'!L84</f>
        <v>0</v>
      </c>
      <c r="V72" s="504">
        <f>'для впр'!M84</f>
        <v>0</v>
      </c>
      <c r="W72" s="503">
        <f>'для впр'!N84</f>
        <v>0</v>
      </c>
      <c r="X72" s="503">
        <f>'для впр'!O84</f>
        <v>0</v>
      </c>
      <c r="Y72" s="503">
        <f>'для впр'!P84</f>
        <v>0</v>
      </c>
      <c r="Z72" s="503">
        <f>'для впр'!Q84</f>
        <v>0</v>
      </c>
      <c r="AA72" s="449" t="s">
        <v>509</v>
      </c>
      <c r="AB72" s="565" t="s">
        <v>510</v>
      </c>
      <c r="AC72" s="449" t="s">
        <v>201</v>
      </c>
      <c r="AD72" s="516"/>
      <c r="AE72" s="113"/>
      <c r="AF72" s="113"/>
      <c r="AG72" s="113"/>
      <c r="AH72" s="113"/>
      <c r="AI72" s="113"/>
      <c r="AJ72" s="113"/>
      <c r="AK72" s="111" t="s">
        <v>700</v>
      </c>
      <c r="AL72" s="113"/>
      <c r="AM72" s="113"/>
      <c r="AN72" s="286"/>
      <c r="AO72" s="113"/>
      <c r="AP72" s="113"/>
      <c r="AQ72" s="113"/>
      <c r="AR72" s="279" t="s">
        <v>12</v>
      </c>
      <c r="AS72" s="279" t="str">
        <f t="shared" si="16"/>
        <v>Кромка в колір</v>
      </c>
      <c r="AT72" s="279" t="str">
        <f t="shared" si="17"/>
        <v>FN025SL</v>
      </c>
      <c r="AU72" s="279">
        <f t="shared" si="18"/>
        <v>0</v>
      </c>
      <c r="AV72" s="279" t="str">
        <f t="shared" si="19"/>
        <v>FN025SL</v>
      </c>
      <c r="AW72" s="139" t="s">
        <v>193</v>
      </c>
      <c r="AX72" s="279" t="str">
        <f t="shared" si="20"/>
        <v>Кромка Нестандарт</v>
      </c>
      <c r="AY72" s="279">
        <f t="shared" si="21"/>
        <v>0</v>
      </c>
      <c r="AZ72" s="279">
        <f t="shared" si="22"/>
        <v>0</v>
      </c>
      <c r="BA72" s="280">
        <f t="shared" si="23"/>
        <v>0</v>
      </c>
      <c r="BC72" s="113"/>
      <c r="BD72" s="113"/>
      <c r="BE72" s="113"/>
      <c r="BF72" s="112"/>
      <c r="BG72" s="113" t="str">
        <f>VLOOKUP(G72,код!A:G,2,FALSE())</f>
        <v>РО156461   </v>
      </c>
    </row>
    <row r="73" spans="2:59" ht="15" customHeight="1" x14ac:dyDescent="0.25">
      <c r="B73" s="310"/>
      <c r="C73" s="311"/>
      <c r="D73" s="312"/>
      <c r="E73" s="132" t="s">
        <v>511</v>
      </c>
      <c r="F73" t="s">
        <v>714</v>
      </c>
      <c r="G73" s="567" t="s">
        <v>138</v>
      </c>
      <c r="H73" s="497" t="s">
        <v>139</v>
      </c>
      <c r="I73" s="498" t="s">
        <v>511</v>
      </c>
      <c r="J73" s="503" t="s">
        <v>625</v>
      </c>
      <c r="K73" s="500"/>
      <c r="L73" s="504"/>
      <c r="M73" s="652">
        <v>2799</v>
      </c>
      <c r="N73" s="501" t="str">
        <f>'для впр'!E85</f>
        <v>Кромка в колір</v>
      </c>
      <c r="O73" s="502" t="str">
        <f>'для впр'!F85</f>
        <v>FN052SL</v>
      </c>
      <c r="P73" s="502">
        <f>'для впр'!G85</f>
        <v>0</v>
      </c>
      <c r="Q73" s="503" t="str">
        <f>'для впр'!H85</f>
        <v>FN052SL</v>
      </c>
      <c r="R73" s="503"/>
      <c r="S73" s="446" t="str">
        <f>'для впр'!J85</f>
        <v>Кромка Нестандарт</v>
      </c>
      <c r="T73" s="505">
        <f>'для впр'!K85</f>
        <v>0</v>
      </c>
      <c r="U73" s="440">
        <f>'для впр'!L85</f>
        <v>0</v>
      </c>
      <c r="V73" s="504">
        <f>'для впр'!M85</f>
        <v>0</v>
      </c>
      <c r="W73" s="503">
        <f>'для впр'!N85</f>
        <v>0</v>
      </c>
      <c r="X73" s="503">
        <f>'для впр'!O85</f>
        <v>0</v>
      </c>
      <c r="Y73" s="503">
        <f>'для впр'!P85</f>
        <v>0</v>
      </c>
      <c r="Z73" s="503">
        <f>'для впр'!Q85</f>
        <v>0</v>
      </c>
      <c r="AA73" s="449" t="s">
        <v>513</v>
      </c>
      <c r="AB73" s="565" t="s">
        <v>514</v>
      </c>
      <c r="AC73" s="449" t="s">
        <v>201</v>
      </c>
      <c r="AD73" s="516"/>
      <c r="AE73" s="113"/>
      <c r="AF73" s="113"/>
      <c r="AG73" s="113"/>
      <c r="AH73" s="113"/>
      <c r="AI73" s="113"/>
      <c r="AJ73" s="113"/>
      <c r="AK73" s="111" t="s">
        <v>700</v>
      </c>
      <c r="AL73" s="113"/>
      <c r="AM73" s="113"/>
      <c r="AN73" s="286"/>
      <c r="AO73" s="113"/>
      <c r="AP73" s="113"/>
      <c r="AQ73" s="113"/>
      <c r="AR73" s="279" t="s">
        <v>12</v>
      </c>
      <c r="AS73" s="279" t="str">
        <f t="shared" si="16"/>
        <v>Кромка в колір</v>
      </c>
      <c r="AT73" s="279" t="str">
        <f t="shared" si="17"/>
        <v>FN052SL</v>
      </c>
      <c r="AU73" s="279">
        <f t="shared" si="18"/>
        <v>0</v>
      </c>
      <c r="AV73" s="279" t="str">
        <f t="shared" si="19"/>
        <v>FN052SL</v>
      </c>
      <c r="AW73" s="139" t="s">
        <v>193</v>
      </c>
      <c r="AX73" s="279" t="str">
        <f t="shared" si="20"/>
        <v>Кромка Нестандарт</v>
      </c>
      <c r="AY73" s="279">
        <f t="shared" si="21"/>
        <v>0</v>
      </c>
      <c r="AZ73" s="279">
        <f t="shared" si="22"/>
        <v>0</v>
      </c>
      <c r="BA73" s="280">
        <f t="shared" si="23"/>
        <v>0</v>
      </c>
      <c r="BC73" s="113"/>
      <c r="BD73" s="113"/>
      <c r="BE73" s="113"/>
      <c r="BF73" s="112"/>
      <c r="BG73" s="113" t="str">
        <f>VLOOKUP(G73,код!A:G,2,FALSE())</f>
        <v>РО156463   </v>
      </c>
    </row>
    <row r="74" spans="2:59" s="114" customFormat="1" ht="15" customHeight="1" x14ac:dyDescent="0.25">
      <c r="B74" s="316"/>
      <c r="C74" s="317"/>
      <c r="D74" s="318"/>
      <c r="E74" s="429" t="s">
        <v>906</v>
      </c>
      <c r="F74" s="430" t="s">
        <v>918</v>
      </c>
      <c r="G74" s="568" t="s">
        <v>894</v>
      </c>
      <c r="H74" s="569" t="s">
        <v>895</v>
      </c>
      <c r="I74" s="570" t="s">
        <v>906</v>
      </c>
      <c r="J74" s="571" t="s">
        <v>625</v>
      </c>
      <c r="K74" s="572"/>
      <c r="L74" s="573"/>
      <c r="M74" s="653">
        <v>2699</v>
      </c>
      <c r="N74" s="501" t="str">
        <f>'[2]для впр'!E84</f>
        <v>Кромка в колір</v>
      </c>
      <c r="O74" s="502" t="str">
        <f>'[2]для впр'!F84</f>
        <v>GL-0001</v>
      </c>
      <c r="P74" s="502">
        <f>'[2]для впр'!G84</f>
        <v>0</v>
      </c>
      <c r="Q74" s="503" t="str">
        <f>'[2]для впр'!H84</f>
        <v>GL-0001</v>
      </c>
      <c r="R74" s="503"/>
      <c r="S74" s="574" t="str">
        <f>'[2]для впр'!J84</f>
        <v>Кромка Нестандарт</v>
      </c>
      <c r="T74" s="505"/>
      <c r="U74" s="505"/>
      <c r="V74" s="504"/>
      <c r="W74" s="503"/>
      <c r="X74" s="503"/>
      <c r="Y74" s="503"/>
      <c r="Z74" s="503"/>
      <c r="AA74" s="575" t="s">
        <v>908</v>
      </c>
      <c r="AB74" s="565" t="s">
        <v>454</v>
      </c>
      <c r="AC74" s="575" t="s">
        <v>190</v>
      </c>
      <c r="AD74" s="517"/>
      <c r="AE74" s="111"/>
      <c r="AF74" s="111"/>
      <c r="AG74" s="111"/>
      <c r="AH74" s="111"/>
      <c r="AI74" s="111"/>
      <c r="AJ74" s="111"/>
      <c r="AK74" s="111" t="s">
        <v>700</v>
      </c>
      <c r="AL74" s="111"/>
      <c r="AM74" s="111"/>
      <c r="AN74" s="111"/>
      <c r="AO74" s="111"/>
      <c r="AP74" s="113"/>
      <c r="AQ74" s="113"/>
      <c r="AR74" s="279" t="s">
        <v>12</v>
      </c>
      <c r="AS74" s="279" t="s">
        <v>12</v>
      </c>
      <c r="AT74" s="279" t="str">
        <f t="shared" si="17"/>
        <v>GL-0001</v>
      </c>
      <c r="AU74" s="279">
        <f t="shared" si="18"/>
        <v>0</v>
      </c>
      <c r="AV74" s="279" t="str">
        <f t="shared" si="17"/>
        <v>GL-0001</v>
      </c>
      <c r="AW74" s="139" t="s">
        <v>193</v>
      </c>
      <c r="AX74" s="279" t="str">
        <f t="shared" si="20"/>
        <v>Кромка Нестандарт</v>
      </c>
      <c r="AY74" s="279"/>
      <c r="AZ74" s="279"/>
      <c r="BA74" s="280"/>
      <c r="BB74"/>
      <c r="BC74" s="113"/>
      <c r="BD74" s="113"/>
      <c r="BE74" s="113"/>
      <c r="BF74" s="112"/>
      <c r="BG74" s="113" t="s">
        <v>896</v>
      </c>
    </row>
    <row r="75" spans="2:59" s="114" customFormat="1" ht="15" customHeight="1" x14ac:dyDescent="0.25">
      <c r="B75" s="316"/>
      <c r="C75" s="317"/>
      <c r="D75" s="318"/>
      <c r="E75" s="429" t="s">
        <v>909</v>
      </c>
      <c r="F75" s="430" t="s">
        <v>919</v>
      </c>
      <c r="G75" s="568" t="s">
        <v>897</v>
      </c>
      <c r="H75" s="569" t="s">
        <v>898</v>
      </c>
      <c r="I75" s="570" t="s">
        <v>909</v>
      </c>
      <c r="J75" s="571" t="s">
        <v>625</v>
      </c>
      <c r="K75" s="572"/>
      <c r="L75" s="573"/>
      <c r="M75" s="653">
        <v>2699</v>
      </c>
      <c r="N75" s="501" t="str">
        <f>'[2]для впр'!E85</f>
        <v>Кромка в колір</v>
      </c>
      <c r="O75" s="502" t="str">
        <f>'[2]для впр'!F85</f>
        <v>GL-0002</v>
      </c>
      <c r="P75" s="502">
        <f>'[2]для впр'!G85</f>
        <v>0</v>
      </c>
      <c r="Q75" s="503" t="str">
        <f>'[2]для впр'!H85</f>
        <v>GL-0002</v>
      </c>
      <c r="R75" s="503"/>
      <c r="S75" s="574" t="str">
        <f>'[2]для впр'!J85</f>
        <v>Кромка Нестандарт</v>
      </c>
      <c r="T75" s="505"/>
      <c r="U75" s="505"/>
      <c r="V75" s="504"/>
      <c r="W75" s="503"/>
      <c r="X75" s="503"/>
      <c r="Y75" s="503"/>
      <c r="Z75" s="503"/>
      <c r="AA75" s="575" t="s">
        <v>911</v>
      </c>
      <c r="AB75" s="565" t="s">
        <v>459</v>
      </c>
      <c r="AC75" s="575" t="s">
        <v>190</v>
      </c>
      <c r="AD75" s="517"/>
      <c r="AE75" s="111"/>
      <c r="AF75" s="111"/>
      <c r="AG75" s="111"/>
      <c r="AH75" s="111"/>
      <c r="AI75" s="111"/>
      <c r="AJ75" s="111"/>
      <c r="AK75" s="111" t="s">
        <v>700</v>
      </c>
      <c r="AL75" s="111"/>
      <c r="AM75" s="111"/>
      <c r="AN75" s="111"/>
      <c r="AO75" s="111"/>
      <c r="AP75" s="113"/>
      <c r="AQ75" s="113"/>
      <c r="AR75" s="279" t="s">
        <v>12</v>
      </c>
      <c r="AS75" s="279" t="s">
        <v>12</v>
      </c>
      <c r="AT75" s="279" t="str">
        <f t="shared" si="17"/>
        <v>GL-0002</v>
      </c>
      <c r="AU75" s="279">
        <f t="shared" si="18"/>
        <v>0</v>
      </c>
      <c r="AV75" s="279" t="str">
        <f t="shared" si="17"/>
        <v>GL-0002</v>
      </c>
      <c r="AW75" s="139" t="s">
        <v>193</v>
      </c>
      <c r="AX75" s="279" t="str">
        <f t="shared" si="20"/>
        <v>Кромка Нестандарт</v>
      </c>
      <c r="AY75" s="279"/>
      <c r="AZ75" s="279"/>
      <c r="BA75" s="280"/>
      <c r="BB75"/>
      <c r="BC75" s="113"/>
      <c r="BD75" s="113"/>
      <c r="BE75" s="113"/>
      <c r="BF75" s="112"/>
      <c r="BG75" s="113" t="s">
        <v>899</v>
      </c>
    </row>
    <row r="76" spans="2:59" s="114" customFormat="1" ht="15" customHeight="1" x14ac:dyDescent="0.25">
      <c r="B76" s="316"/>
      <c r="C76" s="317"/>
      <c r="D76" s="318"/>
      <c r="E76" s="429" t="s">
        <v>912</v>
      </c>
      <c r="F76" s="430" t="s">
        <v>919</v>
      </c>
      <c r="G76" s="568" t="s">
        <v>900</v>
      </c>
      <c r="H76" s="569" t="s">
        <v>901</v>
      </c>
      <c r="I76" s="570" t="s">
        <v>912</v>
      </c>
      <c r="J76" s="571" t="s">
        <v>625</v>
      </c>
      <c r="K76" s="572"/>
      <c r="L76" s="573"/>
      <c r="M76" s="653">
        <v>2699</v>
      </c>
      <c r="N76" s="501" t="str">
        <f>'[2]для впр'!E86</f>
        <v>Кромка в колір</v>
      </c>
      <c r="O76" s="502" t="str">
        <f>'[2]для впр'!F86</f>
        <v>GL-0003</v>
      </c>
      <c r="P76" s="502">
        <f>'[2]для впр'!G86</f>
        <v>0</v>
      </c>
      <c r="Q76" s="503" t="str">
        <f>'[2]для впр'!H86</f>
        <v>GL-0003</v>
      </c>
      <c r="R76" s="503"/>
      <c r="S76" s="574" t="str">
        <f>'[2]для впр'!J86</f>
        <v>Кромка Нестандарт</v>
      </c>
      <c r="T76" s="505"/>
      <c r="U76" s="505"/>
      <c r="V76" s="504"/>
      <c r="W76" s="503"/>
      <c r="X76" s="503"/>
      <c r="Y76" s="503"/>
      <c r="Z76" s="503"/>
      <c r="AA76" s="575" t="s">
        <v>914</v>
      </c>
      <c r="AB76" s="565" t="s">
        <v>464</v>
      </c>
      <c r="AC76" s="575" t="s">
        <v>190</v>
      </c>
      <c r="AD76" s="517"/>
      <c r="AE76" s="111"/>
      <c r="AF76" s="111"/>
      <c r="AG76" s="111"/>
      <c r="AH76" s="111"/>
      <c r="AI76" s="111"/>
      <c r="AJ76" s="111"/>
      <c r="AK76" s="111" t="s">
        <v>700</v>
      </c>
      <c r="AL76" s="111"/>
      <c r="AM76" s="111"/>
      <c r="AN76" s="111"/>
      <c r="AO76" s="111"/>
      <c r="AP76" s="113"/>
      <c r="AQ76" s="113"/>
      <c r="AR76" s="279" t="s">
        <v>12</v>
      </c>
      <c r="AS76" s="279" t="s">
        <v>12</v>
      </c>
      <c r="AT76" s="279" t="str">
        <f t="shared" si="17"/>
        <v>GL-0003</v>
      </c>
      <c r="AU76" s="279">
        <f t="shared" si="18"/>
        <v>0</v>
      </c>
      <c r="AV76" s="279" t="str">
        <f t="shared" si="17"/>
        <v>GL-0003</v>
      </c>
      <c r="AW76" s="139" t="s">
        <v>193</v>
      </c>
      <c r="AX76" s="279" t="str">
        <f t="shared" si="20"/>
        <v>Кромка Нестандарт</v>
      </c>
      <c r="AY76" s="279"/>
      <c r="AZ76" s="279"/>
      <c r="BA76" s="280"/>
      <c r="BB76"/>
      <c r="BC76" s="113"/>
      <c r="BD76" s="113"/>
      <c r="BE76" s="113"/>
      <c r="BF76" s="112"/>
      <c r="BG76" s="113" t="s">
        <v>902</v>
      </c>
    </row>
    <row r="77" spans="2:59" s="114" customFormat="1" ht="15" customHeight="1" x14ac:dyDescent="0.25">
      <c r="B77" s="316"/>
      <c r="C77" s="317"/>
      <c r="D77" s="318"/>
      <c r="E77" s="429" t="s">
        <v>915</v>
      </c>
      <c r="F77" s="430" t="s">
        <v>919</v>
      </c>
      <c r="G77" s="568" t="s">
        <v>903</v>
      </c>
      <c r="H77" s="569" t="s">
        <v>904</v>
      </c>
      <c r="I77" s="570" t="s">
        <v>915</v>
      </c>
      <c r="J77" s="571" t="s">
        <v>625</v>
      </c>
      <c r="K77" s="572"/>
      <c r="L77" s="573"/>
      <c r="M77" s="653">
        <v>2699</v>
      </c>
      <c r="N77" s="501" t="str">
        <f>'[2]для впр'!E87</f>
        <v>Кромка в колір</v>
      </c>
      <c r="O77" s="502" t="str">
        <f>'[2]для впр'!F87</f>
        <v>GL-0004</v>
      </c>
      <c r="P77" s="502">
        <f>'[2]для впр'!G87</f>
        <v>0</v>
      </c>
      <c r="Q77" s="503" t="str">
        <f>'[2]для впр'!H87</f>
        <v>GL-0004</v>
      </c>
      <c r="R77" s="503"/>
      <c r="S77" s="574" t="str">
        <f>'[2]для впр'!J87</f>
        <v>Кромка Нестандарт</v>
      </c>
      <c r="T77" s="505"/>
      <c r="U77" s="505"/>
      <c r="V77" s="504"/>
      <c r="W77" s="503"/>
      <c r="X77" s="503"/>
      <c r="Y77" s="503"/>
      <c r="Z77" s="503"/>
      <c r="AA77" s="575" t="s">
        <v>917</v>
      </c>
      <c r="AB77" s="565" t="s">
        <v>469</v>
      </c>
      <c r="AC77" s="575" t="s">
        <v>190</v>
      </c>
      <c r="AD77" s="517"/>
      <c r="AE77" s="111"/>
      <c r="AF77" s="111"/>
      <c r="AG77" s="111"/>
      <c r="AH77" s="111"/>
      <c r="AI77" s="111"/>
      <c r="AJ77" s="111"/>
      <c r="AK77" s="111" t="s">
        <v>700</v>
      </c>
      <c r="AL77" s="111"/>
      <c r="AM77" s="111"/>
      <c r="AN77" s="111"/>
      <c r="AO77" s="111"/>
      <c r="AP77" s="113"/>
      <c r="AQ77" s="113"/>
      <c r="AR77" s="279" t="s">
        <v>12</v>
      </c>
      <c r="AS77" s="279" t="s">
        <v>12</v>
      </c>
      <c r="AT77" s="279" t="str">
        <f t="shared" si="17"/>
        <v>GL-0004</v>
      </c>
      <c r="AU77" s="279">
        <f t="shared" si="18"/>
        <v>0</v>
      </c>
      <c r="AV77" s="279" t="str">
        <f t="shared" si="17"/>
        <v>GL-0004</v>
      </c>
      <c r="AW77" s="139" t="s">
        <v>193</v>
      </c>
      <c r="AX77" s="279" t="str">
        <f t="shared" si="20"/>
        <v>Кромка Нестандарт</v>
      </c>
      <c r="AY77" s="279"/>
      <c r="AZ77" s="279"/>
      <c r="BA77" s="280"/>
      <c r="BB77"/>
      <c r="BC77" s="113"/>
      <c r="BD77" s="113"/>
      <c r="BE77" s="113"/>
      <c r="BF77" s="112"/>
      <c r="BG77" s="113" t="s">
        <v>905</v>
      </c>
    </row>
    <row r="78" spans="2:59" s="416" customFormat="1" ht="17.25" customHeight="1" x14ac:dyDescent="0.25">
      <c r="B78" s="417"/>
      <c r="C78" s="418"/>
      <c r="D78" s="419"/>
      <c r="E78" s="420" t="s">
        <v>515</v>
      </c>
      <c r="F78" s="421" t="s">
        <v>715</v>
      </c>
      <c r="G78" s="454" t="s">
        <v>140</v>
      </c>
      <c r="H78" s="455" t="s">
        <v>141</v>
      </c>
      <c r="I78" s="456" t="s">
        <v>515</v>
      </c>
      <c r="J78" s="457" t="s">
        <v>625</v>
      </c>
      <c r="K78" s="458"/>
      <c r="L78" s="459" t="s">
        <v>626</v>
      </c>
      <c r="M78" s="652">
        <v>3399</v>
      </c>
      <c r="N78" s="460" t="str">
        <f>'для впр'!E90</f>
        <v>Кромка в колір</v>
      </c>
      <c r="O78" s="461" t="str">
        <f>'для впр'!F90</f>
        <v>GL-0001</v>
      </c>
      <c r="P78" s="461">
        <f>'для впр'!G90</f>
        <v>0</v>
      </c>
      <c r="Q78" s="462" t="str">
        <f>'для впр'!H90</f>
        <v>GL-0001</v>
      </c>
      <c r="R78" s="462"/>
      <c r="S78" s="463" t="str">
        <f>'для впр'!J90</f>
        <v>Кромка Нестандарт</v>
      </c>
      <c r="T78" s="464">
        <f>'для впр'!K90</f>
        <v>0</v>
      </c>
      <c r="U78" s="465">
        <f>'для впр'!L90</f>
        <v>0</v>
      </c>
      <c r="V78" s="466">
        <f>'для впр'!M90</f>
        <v>0</v>
      </c>
      <c r="W78" s="462">
        <f>'для впр'!N90</f>
        <v>0</v>
      </c>
      <c r="X78" s="462">
        <f>'для впр'!O90</f>
        <v>0</v>
      </c>
      <c r="Y78" s="462">
        <f>'для впр'!P90</f>
        <v>0</v>
      </c>
      <c r="Z78" s="462">
        <f>'для впр'!Q90</f>
        <v>0</v>
      </c>
      <c r="AA78" s="467" t="s">
        <v>517</v>
      </c>
      <c r="AB78" s="468" t="s">
        <v>454</v>
      </c>
      <c r="AC78" s="467" t="s">
        <v>190</v>
      </c>
      <c r="AD78" s="451"/>
      <c r="AE78" s="423"/>
      <c r="AF78" s="423"/>
      <c r="AG78" s="423"/>
      <c r="AH78" s="423"/>
      <c r="AI78" s="423"/>
      <c r="AJ78" s="423"/>
      <c r="AK78" s="424" t="s">
        <v>700</v>
      </c>
      <c r="AL78" s="423"/>
      <c r="AM78" s="423"/>
      <c r="AN78" s="425"/>
      <c r="AO78" s="423"/>
      <c r="AP78" s="423"/>
      <c r="AQ78" s="423"/>
      <c r="AR78" s="422" t="s">
        <v>12</v>
      </c>
      <c r="AS78" s="422" t="str">
        <f t="shared" si="16"/>
        <v>Кромка в колір</v>
      </c>
      <c r="AT78" s="422" t="str">
        <f t="shared" si="17"/>
        <v>GL-0001</v>
      </c>
      <c r="AU78" s="422">
        <f t="shared" si="18"/>
        <v>0</v>
      </c>
      <c r="AV78" s="422" t="str">
        <f t="shared" si="19"/>
        <v>GL-0001</v>
      </c>
      <c r="AW78" s="426" t="s">
        <v>193</v>
      </c>
      <c r="AX78" s="422" t="str">
        <f t="shared" si="20"/>
        <v>Кромка Нестандарт</v>
      </c>
      <c r="AY78" s="422">
        <f t="shared" si="21"/>
        <v>0</v>
      </c>
      <c r="AZ78" s="422">
        <f t="shared" si="22"/>
        <v>0</v>
      </c>
      <c r="BA78" s="427">
        <f t="shared" si="23"/>
        <v>0</v>
      </c>
      <c r="BC78" s="423"/>
      <c r="BD78" s="423"/>
      <c r="BE78" s="423"/>
      <c r="BF78" s="428"/>
      <c r="BG78" s="415" t="str">
        <f>VLOOKUP(G78,код!A:G,2,FALSE())</f>
        <v>РО142850   </v>
      </c>
    </row>
    <row r="79" spans="2:59" s="416" customFormat="1" ht="17.25" customHeight="1" x14ac:dyDescent="0.25">
      <c r="B79" s="417"/>
      <c r="C79" s="418"/>
      <c r="D79" s="419"/>
      <c r="E79" s="420" t="s">
        <v>518</v>
      </c>
      <c r="F79" s="421" t="s">
        <v>716</v>
      </c>
      <c r="G79" s="454" t="s">
        <v>142</v>
      </c>
      <c r="H79" s="455" t="s">
        <v>143</v>
      </c>
      <c r="I79" s="456" t="s">
        <v>518</v>
      </c>
      <c r="J79" s="457" t="s">
        <v>625</v>
      </c>
      <c r="K79" s="458"/>
      <c r="L79" s="459" t="s">
        <v>626</v>
      </c>
      <c r="M79" s="652">
        <v>3399</v>
      </c>
      <c r="N79" s="460" t="str">
        <f>'для впр'!E91</f>
        <v>Кромка в колір</v>
      </c>
      <c r="O79" s="461" t="str">
        <f>'для впр'!F91</f>
        <v>GL-0002</v>
      </c>
      <c r="P79" s="461">
        <f>'для впр'!G91</f>
        <v>0</v>
      </c>
      <c r="Q79" s="462" t="str">
        <f>'для впр'!H91</f>
        <v>GL-0002</v>
      </c>
      <c r="R79" s="462"/>
      <c r="S79" s="463" t="str">
        <f>'для впр'!J91</f>
        <v>Кромка Нестандарт</v>
      </c>
      <c r="T79" s="464">
        <f>'для впр'!K91</f>
        <v>0</v>
      </c>
      <c r="U79" s="465">
        <f>'для впр'!L91</f>
        <v>0</v>
      </c>
      <c r="V79" s="466">
        <f>'для впр'!M91</f>
        <v>0</v>
      </c>
      <c r="W79" s="462">
        <f>'для впр'!N91</f>
        <v>0</v>
      </c>
      <c r="X79" s="462">
        <f>'для впр'!O91</f>
        <v>0</v>
      </c>
      <c r="Y79" s="462">
        <f>'для впр'!P91</f>
        <v>0</v>
      </c>
      <c r="Z79" s="462">
        <f>'для впр'!Q91</f>
        <v>0</v>
      </c>
      <c r="AA79" s="467" t="s">
        <v>520</v>
      </c>
      <c r="AB79" s="468" t="s">
        <v>459</v>
      </c>
      <c r="AC79" s="467" t="s">
        <v>190</v>
      </c>
      <c r="AD79" s="451"/>
      <c r="AE79" s="423"/>
      <c r="AF79" s="423"/>
      <c r="AG79" s="423"/>
      <c r="AH79" s="423"/>
      <c r="AI79" s="423"/>
      <c r="AJ79" s="423"/>
      <c r="AK79" s="424" t="s">
        <v>700</v>
      </c>
      <c r="AL79" s="423"/>
      <c r="AM79" s="423"/>
      <c r="AN79" s="425"/>
      <c r="AO79" s="423"/>
      <c r="AP79" s="423"/>
      <c r="AQ79" s="423"/>
      <c r="AR79" s="422" t="s">
        <v>12</v>
      </c>
      <c r="AS79" s="422" t="str">
        <f t="shared" si="16"/>
        <v>Кромка в колір</v>
      </c>
      <c r="AT79" s="422" t="str">
        <f t="shared" si="17"/>
        <v>GL-0002</v>
      </c>
      <c r="AU79" s="422">
        <f t="shared" si="18"/>
        <v>0</v>
      </c>
      <c r="AV79" s="422" t="str">
        <f t="shared" si="19"/>
        <v>GL-0002</v>
      </c>
      <c r="AW79" s="426" t="s">
        <v>193</v>
      </c>
      <c r="AX79" s="422" t="str">
        <f t="shared" si="20"/>
        <v>Кромка Нестандарт</v>
      </c>
      <c r="AY79" s="422">
        <f t="shared" si="21"/>
        <v>0</v>
      </c>
      <c r="AZ79" s="422">
        <f t="shared" si="22"/>
        <v>0</v>
      </c>
      <c r="BA79" s="427">
        <f t="shared" si="23"/>
        <v>0</v>
      </c>
      <c r="BB79" s="423"/>
      <c r="BC79" s="423"/>
      <c r="BD79" s="423"/>
      <c r="BE79" s="423"/>
      <c r="BF79" s="428"/>
      <c r="BG79" s="415" t="str">
        <f>VLOOKUP(G79,код!A:G,2,FALSE())</f>
        <v>РО142851   </v>
      </c>
    </row>
    <row r="80" spans="2:59" s="416" customFormat="1" ht="17.25" customHeight="1" x14ac:dyDescent="0.25">
      <c r="B80" s="417"/>
      <c r="C80" s="418"/>
      <c r="D80" s="419"/>
      <c r="E80" s="420" t="s">
        <v>521</v>
      </c>
      <c r="F80" s="421" t="s">
        <v>717</v>
      </c>
      <c r="G80" s="454" t="s">
        <v>144</v>
      </c>
      <c r="H80" s="455" t="s">
        <v>145</v>
      </c>
      <c r="I80" s="456" t="s">
        <v>521</v>
      </c>
      <c r="J80" s="457" t="s">
        <v>625</v>
      </c>
      <c r="K80" s="458"/>
      <c r="L80" s="459" t="s">
        <v>626</v>
      </c>
      <c r="M80" s="652">
        <v>2699</v>
      </c>
      <c r="N80" s="460" t="str">
        <f>'для впр'!E92</f>
        <v>Кромка в колір</v>
      </c>
      <c r="O80" s="461" t="str">
        <f>'для впр'!F92</f>
        <v>GL-0003</v>
      </c>
      <c r="P80" s="461">
        <f>'для впр'!G92</f>
        <v>0</v>
      </c>
      <c r="Q80" s="462" t="str">
        <f>'для впр'!H92</f>
        <v>GL-0003</v>
      </c>
      <c r="R80" s="462"/>
      <c r="S80" s="463" t="str">
        <f>'для впр'!J92</f>
        <v>Кромка Нестандарт</v>
      </c>
      <c r="T80" s="464">
        <f>'для впр'!K92</f>
        <v>0</v>
      </c>
      <c r="U80" s="465">
        <f>'для впр'!L92</f>
        <v>0</v>
      </c>
      <c r="V80" s="466">
        <f>'для впр'!M92</f>
        <v>0</v>
      </c>
      <c r="W80" s="462">
        <f>'для впр'!N92</f>
        <v>0</v>
      </c>
      <c r="X80" s="462">
        <f>'для впр'!O92</f>
        <v>0</v>
      </c>
      <c r="Y80" s="462">
        <f>'для впр'!P92</f>
        <v>0</v>
      </c>
      <c r="Z80" s="462">
        <f>'для впр'!Q92</f>
        <v>0</v>
      </c>
      <c r="AA80" s="467" t="s">
        <v>523</v>
      </c>
      <c r="AB80" s="468" t="s">
        <v>464</v>
      </c>
      <c r="AC80" s="467" t="s">
        <v>190</v>
      </c>
      <c r="AD80" s="451"/>
      <c r="AE80" s="423"/>
      <c r="AF80" s="423"/>
      <c r="AG80" s="423"/>
      <c r="AH80" s="423"/>
      <c r="AI80" s="423"/>
      <c r="AJ80" s="423"/>
      <c r="AK80" s="424" t="s">
        <v>700</v>
      </c>
      <c r="AL80" s="423"/>
      <c r="AM80" s="423"/>
      <c r="AN80" s="425"/>
      <c r="AO80" s="423"/>
      <c r="AP80" s="423"/>
      <c r="AQ80" s="423"/>
      <c r="AR80" s="422" t="s">
        <v>12</v>
      </c>
      <c r="AS80" s="422" t="str">
        <f t="shared" si="16"/>
        <v>Кромка в колір</v>
      </c>
      <c r="AT80" s="422" t="str">
        <f t="shared" si="17"/>
        <v>GL-0003</v>
      </c>
      <c r="AU80" s="422">
        <f t="shared" si="18"/>
        <v>0</v>
      </c>
      <c r="AV80" s="422" t="str">
        <f t="shared" si="19"/>
        <v>GL-0003</v>
      </c>
      <c r="AW80" s="426" t="s">
        <v>193</v>
      </c>
      <c r="AX80" s="422" t="str">
        <f t="shared" si="20"/>
        <v>Кромка Нестандарт</v>
      </c>
      <c r="AY80" s="422">
        <f t="shared" si="21"/>
        <v>0</v>
      </c>
      <c r="AZ80" s="422">
        <f t="shared" si="22"/>
        <v>0</v>
      </c>
      <c r="BA80" s="427">
        <f t="shared" si="23"/>
        <v>0</v>
      </c>
      <c r="BB80" s="423"/>
      <c r="BC80" s="423"/>
      <c r="BD80" s="423"/>
      <c r="BE80" s="423"/>
      <c r="BF80" s="428"/>
      <c r="BG80" s="415" t="str">
        <f>VLOOKUP(G80,код!A:G,2,FALSE())</f>
        <v>РО142857   </v>
      </c>
    </row>
    <row r="81" spans="2:59" s="416" customFormat="1" ht="17.25" customHeight="1" x14ac:dyDescent="0.25">
      <c r="B81" s="417"/>
      <c r="C81" s="418"/>
      <c r="D81" s="419"/>
      <c r="E81" s="420" t="s">
        <v>524</v>
      </c>
      <c r="F81" s="421" t="s">
        <v>718</v>
      </c>
      <c r="G81" s="454" t="s">
        <v>146</v>
      </c>
      <c r="H81" s="455" t="s">
        <v>147</v>
      </c>
      <c r="I81" s="456" t="s">
        <v>524</v>
      </c>
      <c r="J81" s="457" t="s">
        <v>625</v>
      </c>
      <c r="K81" s="458"/>
      <c r="L81" s="459" t="s">
        <v>626</v>
      </c>
      <c r="M81" s="652">
        <v>3399</v>
      </c>
      <c r="N81" s="460" t="str">
        <f>'для впр'!E93</f>
        <v>Кромка в колір</v>
      </c>
      <c r="O81" s="461" t="str">
        <f>'для впр'!F93</f>
        <v>GL-0004</v>
      </c>
      <c r="P81" s="461">
        <f>'для впр'!G93</f>
        <v>0</v>
      </c>
      <c r="Q81" s="462" t="str">
        <f>'для впр'!H93</f>
        <v>GL-0004</v>
      </c>
      <c r="R81" s="462"/>
      <c r="S81" s="463" t="str">
        <f>'для впр'!J93</f>
        <v>Кромка Нестандарт</v>
      </c>
      <c r="T81" s="464">
        <f>'для впр'!K93</f>
        <v>0</v>
      </c>
      <c r="U81" s="465">
        <f>'для впр'!L93</f>
        <v>0</v>
      </c>
      <c r="V81" s="466">
        <f>'для впр'!M93</f>
        <v>0</v>
      </c>
      <c r="W81" s="462">
        <f>'для впр'!N93</f>
        <v>0</v>
      </c>
      <c r="X81" s="462">
        <f>'для впр'!O93</f>
        <v>0</v>
      </c>
      <c r="Y81" s="462">
        <f>'для впр'!P93</f>
        <v>0</v>
      </c>
      <c r="Z81" s="462">
        <f>'для впр'!Q93</f>
        <v>0</v>
      </c>
      <c r="AA81" s="467" t="s">
        <v>526</v>
      </c>
      <c r="AB81" s="468" t="s">
        <v>469</v>
      </c>
      <c r="AC81" s="467" t="s">
        <v>190</v>
      </c>
      <c r="AD81" s="451"/>
      <c r="AE81" s="423"/>
      <c r="AF81" s="423"/>
      <c r="AG81" s="423"/>
      <c r="AH81" s="423"/>
      <c r="AI81" s="423"/>
      <c r="AJ81" s="423"/>
      <c r="AK81" s="424" t="s">
        <v>700</v>
      </c>
      <c r="AL81" s="423"/>
      <c r="AM81" s="423"/>
      <c r="AN81" s="425"/>
      <c r="AO81" s="423"/>
      <c r="AP81" s="423"/>
      <c r="AQ81" s="423"/>
      <c r="AR81" s="422" t="s">
        <v>12</v>
      </c>
      <c r="AS81" s="422" t="str">
        <f t="shared" si="16"/>
        <v>Кромка в колір</v>
      </c>
      <c r="AT81" s="422" t="str">
        <f t="shared" si="17"/>
        <v>GL-0004</v>
      </c>
      <c r="AU81" s="422">
        <f t="shared" si="18"/>
        <v>0</v>
      </c>
      <c r="AV81" s="422" t="str">
        <f t="shared" si="19"/>
        <v>GL-0004</v>
      </c>
      <c r="AW81" s="426" t="s">
        <v>193</v>
      </c>
      <c r="AX81" s="422" t="str">
        <f t="shared" si="20"/>
        <v>Кромка Нестандарт</v>
      </c>
      <c r="AY81" s="422">
        <f t="shared" si="21"/>
        <v>0</v>
      </c>
      <c r="AZ81" s="422">
        <f t="shared" si="22"/>
        <v>0</v>
      </c>
      <c r="BA81" s="427">
        <f t="shared" si="23"/>
        <v>0</v>
      </c>
      <c r="BB81" s="423"/>
      <c r="BC81" s="423"/>
      <c r="BD81" s="423"/>
      <c r="BE81" s="423"/>
      <c r="BF81" s="428"/>
      <c r="BG81" s="415" t="str">
        <f>VLOOKUP(G81,код!A:G,2,FALSE())</f>
        <v>РО142856   </v>
      </c>
    </row>
    <row r="82" spans="2:59" s="416" customFormat="1" ht="17.25" customHeight="1" x14ac:dyDescent="0.25">
      <c r="B82" s="417"/>
      <c r="C82" s="418"/>
      <c r="D82" s="419"/>
      <c r="E82" s="420" t="s">
        <v>527</v>
      </c>
      <c r="F82" s="421" t="s">
        <v>719</v>
      </c>
      <c r="G82" s="454" t="s">
        <v>148</v>
      </c>
      <c r="H82" s="455" t="s">
        <v>149</v>
      </c>
      <c r="I82" s="456" t="s">
        <v>527</v>
      </c>
      <c r="J82" s="457" t="s">
        <v>625</v>
      </c>
      <c r="K82" s="458"/>
      <c r="L82" s="459" t="s">
        <v>626</v>
      </c>
      <c r="M82" s="652">
        <v>2699</v>
      </c>
      <c r="N82" s="460" t="str">
        <f>'для впр'!E94</f>
        <v>Кромка в колір</v>
      </c>
      <c r="O82" s="461" t="str">
        <f>'для впр'!F94</f>
        <v>MT-0001</v>
      </c>
      <c r="P82" s="461">
        <f>'для впр'!G91</f>
        <v>0</v>
      </c>
      <c r="Q82" s="462" t="str">
        <f>'для впр'!H91</f>
        <v>GL-0002</v>
      </c>
      <c r="R82" s="462"/>
      <c r="S82" s="463" t="str">
        <f>'для впр'!J94</f>
        <v>Кромка Нестандарт</v>
      </c>
      <c r="T82" s="464">
        <f>'для впр'!K94</f>
        <v>0</v>
      </c>
      <c r="U82" s="465">
        <f>'для впр'!L94</f>
        <v>0</v>
      </c>
      <c r="V82" s="466">
        <f>'для впр'!M94</f>
        <v>0</v>
      </c>
      <c r="W82" s="462">
        <f>'для впр'!N94</f>
        <v>0</v>
      </c>
      <c r="X82" s="462">
        <f>'для впр'!O94</f>
        <v>0</v>
      </c>
      <c r="Y82" s="462">
        <f>'для впр'!P94</f>
        <v>0</v>
      </c>
      <c r="Z82" s="462">
        <f>'для впр'!Q94</f>
        <v>0</v>
      </c>
      <c r="AA82" s="467" t="s">
        <v>529</v>
      </c>
      <c r="AB82" s="468" t="s">
        <v>454</v>
      </c>
      <c r="AC82" s="467" t="s">
        <v>196</v>
      </c>
      <c r="AD82" s="451"/>
      <c r="AE82" s="423"/>
      <c r="AF82" s="423"/>
      <c r="AG82" s="423"/>
      <c r="AH82" s="423"/>
      <c r="AI82" s="423"/>
      <c r="AJ82" s="423"/>
      <c r="AK82" s="424" t="s">
        <v>700</v>
      </c>
      <c r="AL82" s="423"/>
      <c r="AM82" s="423"/>
      <c r="AN82" s="425"/>
      <c r="AO82" s="423"/>
      <c r="AP82" s="423"/>
      <c r="AQ82" s="423"/>
      <c r="AR82" s="422" t="s">
        <v>12</v>
      </c>
      <c r="AS82" s="422" t="str">
        <f t="shared" si="16"/>
        <v>Кромка в колір</v>
      </c>
      <c r="AT82" s="422" t="str">
        <f t="shared" si="17"/>
        <v>MT-0001</v>
      </c>
      <c r="AU82" s="422">
        <f t="shared" si="18"/>
        <v>0</v>
      </c>
      <c r="AV82" s="422" t="str">
        <f t="shared" si="19"/>
        <v>GL-0002</v>
      </c>
      <c r="AW82" s="426" t="s">
        <v>193</v>
      </c>
      <c r="AX82" s="422" t="str">
        <f t="shared" si="20"/>
        <v>Кромка Нестандарт</v>
      </c>
      <c r="AY82" s="422">
        <f t="shared" si="21"/>
        <v>0</v>
      </c>
      <c r="AZ82" s="422">
        <f t="shared" si="22"/>
        <v>0</v>
      </c>
      <c r="BA82" s="427">
        <f t="shared" si="23"/>
        <v>0</v>
      </c>
      <c r="BC82" s="423"/>
      <c r="BD82" s="423"/>
      <c r="BE82" s="423"/>
      <c r="BF82" s="428"/>
      <c r="BG82" s="415" t="str">
        <f>VLOOKUP(G82,код!A:G,2,FALSE())</f>
        <v>РО142852   </v>
      </c>
    </row>
    <row r="83" spans="2:59" s="416" customFormat="1" ht="17.25" customHeight="1" x14ac:dyDescent="0.25">
      <c r="B83" s="417"/>
      <c r="C83" s="418"/>
      <c r="D83" s="419"/>
      <c r="E83" s="420" t="s">
        <v>530</v>
      </c>
      <c r="F83" s="421" t="s">
        <v>720</v>
      </c>
      <c r="G83" s="454" t="s">
        <v>150</v>
      </c>
      <c r="H83" s="455" t="s">
        <v>151</v>
      </c>
      <c r="I83" s="456" t="s">
        <v>530</v>
      </c>
      <c r="J83" s="457" t="s">
        <v>625</v>
      </c>
      <c r="K83" s="458"/>
      <c r="L83" s="459" t="s">
        <v>626</v>
      </c>
      <c r="M83" s="652">
        <v>2699</v>
      </c>
      <c r="N83" s="460" t="str">
        <f>'для впр'!E95</f>
        <v>Кромка в колір</v>
      </c>
      <c r="O83" s="461" t="str">
        <f>'для впр'!F95</f>
        <v>MT-0002</v>
      </c>
      <c r="P83" s="461">
        <f>'для впр'!G95</f>
        <v>0</v>
      </c>
      <c r="Q83" s="462" t="str">
        <f>'для впр'!H95</f>
        <v>MT-0002</v>
      </c>
      <c r="R83" s="462"/>
      <c r="S83" s="463" t="str">
        <f>'для впр'!J95</f>
        <v>Кромка Нестандарт</v>
      </c>
      <c r="T83" s="464">
        <f>'для впр'!K95</f>
        <v>0</v>
      </c>
      <c r="U83" s="465">
        <f>'для впр'!L95</f>
        <v>0</v>
      </c>
      <c r="V83" s="466">
        <f>'для впр'!M95</f>
        <v>0</v>
      </c>
      <c r="W83" s="462">
        <f>'для впр'!N95</f>
        <v>0</v>
      </c>
      <c r="X83" s="462">
        <f>'для впр'!O95</f>
        <v>0</v>
      </c>
      <c r="Y83" s="462">
        <f>'для впр'!P95</f>
        <v>0</v>
      </c>
      <c r="Z83" s="462">
        <f>'для впр'!Q95</f>
        <v>0</v>
      </c>
      <c r="AA83" s="467" t="s">
        <v>532</v>
      </c>
      <c r="AB83" s="468" t="s">
        <v>459</v>
      </c>
      <c r="AC83" s="467" t="s">
        <v>196</v>
      </c>
      <c r="AD83" s="451"/>
      <c r="AE83" s="423"/>
      <c r="AF83" s="423"/>
      <c r="AG83" s="423"/>
      <c r="AH83" s="423"/>
      <c r="AI83" s="423"/>
      <c r="AJ83" s="423"/>
      <c r="AK83" s="424" t="s">
        <v>700</v>
      </c>
      <c r="AL83" s="423"/>
      <c r="AM83" s="423"/>
      <c r="AN83" s="425"/>
      <c r="AO83" s="423"/>
      <c r="AP83" s="423"/>
      <c r="AQ83" s="423"/>
      <c r="AR83" s="422" t="s">
        <v>12</v>
      </c>
      <c r="AS83" s="422" t="str">
        <f t="shared" si="16"/>
        <v>Кромка в колір</v>
      </c>
      <c r="AT83" s="422" t="str">
        <f t="shared" si="17"/>
        <v>MT-0002</v>
      </c>
      <c r="AU83" s="422">
        <f t="shared" si="18"/>
        <v>0</v>
      </c>
      <c r="AV83" s="422" t="str">
        <f t="shared" si="19"/>
        <v>MT-0002</v>
      </c>
      <c r="AW83" s="426" t="s">
        <v>193</v>
      </c>
      <c r="AX83" s="422" t="str">
        <f t="shared" si="20"/>
        <v>Кромка Нестандарт</v>
      </c>
      <c r="AY83" s="422">
        <f t="shared" si="21"/>
        <v>0</v>
      </c>
      <c r="AZ83" s="422">
        <f t="shared" si="22"/>
        <v>0</v>
      </c>
      <c r="BA83" s="427">
        <f t="shared" si="23"/>
        <v>0</v>
      </c>
      <c r="BB83" s="423"/>
      <c r="BC83" s="423"/>
      <c r="BD83" s="423"/>
      <c r="BE83" s="423"/>
      <c r="BF83" s="428"/>
      <c r="BG83" s="415" t="str">
        <f>VLOOKUP(G83,код!A:G,2,FALSE())</f>
        <v>РО142853   </v>
      </c>
    </row>
    <row r="84" spans="2:59" s="416" customFormat="1" ht="17.25" customHeight="1" x14ac:dyDescent="0.25">
      <c r="B84" s="417"/>
      <c r="C84" s="418"/>
      <c r="D84" s="419"/>
      <c r="E84" s="420" t="s">
        <v>533</v>
      </c>
      <c r="F84" s="421" t="s">
        <v>721</v>
      </c>
      <c r="G84" s="454" t="s">
        <v>722</v>
      </c>
      <c r="H84" s="455" t="s">
        <v>153</v>
      </c>
      <c r="I84" s="456" t="s">
        <v>533</v>
      </c>
      <c r="J84" s="457" t="s">
        <v>625</v>
      </c>
      <c r="K84" s="458"/>
      <c r="L84" s="459" t="s">
        <v>626</v>
      </c>
      <c r="M84" s="652">
        <v>2699</v>
      </c>
      <c r="N84" s="460" t="str">
        <f>'для впр'!E96</f>
        <v>Кромка в колір</v>
      </c>
      <c r="O84" s="461" t="str">
        <f>'для впр'!F96</f>
        <v>MT-0003</v>
      </c>
      <c r="P84" s="461">
        <f>'для впр'!G96</f>
        <v>0</v>
      </c>
      <c r="Q84" s="462" t="str">
        <f>'для впр'!H96</f>
        <v>MT-0003</v>
      </c>
      <c r="R84" s="462"/>
      <c r="S84" s="463" t="str">
        <f>'для впр'!J96</f>
        <v>Кромка Нестандарт</v>
      </c>
      <c r="T84" s="464">
        <f>'для впр'!K96</f>
        <v>0</v>
      </c>
      <c r="U84" s="465">
        <f>'для впр'!L96</f>
        <v>0</v>
      </c>
      <c r="V84" s="466">
        <f>'для впр'!M96</f>
        <v>0</v>
      </c>
      <c r="W84" s="462">
        <f>'для впр'!N96</f>
        <v>0</v>
      </c>
      <c r="X84" s="462">
        <f>'для впр'!O96</f>
        <v>0</v>
      </c>
      <c r="Y84" s="462">
        <f>'для впр'!P96</f>
        <v>0</v>
      </c>
      <c r="Z84" s="462">
        <f>'для впр'!Q96</f>
        <v>0</v>
      </c>
      <c r="AA84" s="467" t="s">
        <v>535</v>
      </c>
      <c r="AB84" s="468" t="s">
        <v>464</v>
      </c>
      <c r="AC84" s="467" t="s">
        <v>196</v>
      </c>
      <c r="AD84" s="451"/>
      <c r="AE84" s="423"/>
      <c r="AF84" s="423"/>
      <c r="AG84" s="423"/>
      <c r="AH84" s="423"/>
      <c r="AI84" s="423"/>
      <c r="AJ84" s="423"/>
      <c r="AK84" s="424" t="s">
        <v>700</v>
      </c>
      <c r="AL84" s="423"/>
      <c r="AM84" s="423"/>
      <c r="AN84" s="425"/>
      <c r="AO84" s="423"/>
      <c r="AP84" s="423"/>
      <c r="AQ84" s="423"/>
      <c r="AR84" s="422" t="s">
        <v>12</v>
      </c>
      <c r="AS84" s="422" t="str">
        <f t="shared" si="16"/>
        <v>Кромка в колір</v>
      </c>
      <c r="AT84" s="422" t="str">
        <f t="shared" si="17"/>
        <v>MT-0003</v>
      </c>
      <c r="AU84" s="422">
        <f t="shared" si="18"/>
        <v>0</v>
      </c>
      <c r="AV84" s="422" t="str">
        <f t="shared" si="19"/>
        <v>MT-0003</v>
      </c>
      <c r="AW84" s="426" t="s">
        <v>193</v>
      </c>
      <c r="AX84" s="422" t="str">
        <f t="shared" si="20"/>
        <v>Кромка Нестандарт</v>
      </c>
      <c r="AY84" s="422">
        <f t="shared" si="21"/>
        <v>0</v>
      </c>
      <c r="AZ84" s="422">
        <f t="shared" si="22"/>
        <v>0</v>
      </c>
      <c r="BA84" s="427">
        <f t="shared" si="23"/>
        <v>0</v>
      </c>
      <c r="BB84" s="423"/>
      <c r="BC84" s="423"/>
      <c r="BD84" s="423"/>
      <c r="BE84" s="423"/>
      <c r="BF84" s="428"/>
      <c r="BG84" s="415" t="e">
        <f>VLOOKUP(G84,код!A:G,2,FALSE())</f>
        <v>#N/A</v>
      </c>
    </row>
    <row r="85" spans="2:59" s="416" customFormat="1" ht="17.25" customHeight="1" x14ac:dyDescent="0.25">
      <c r="B85" s="417"/>
      <c r="C85" s="418"/>
      <c r="D85" s="419"/>
      <c r="E85" s="420" t="s">
        <v>536</v>
      </c>
      <c r="F85" s="421" t="s">
        <v>723</v>
      </c>
      <c r="G85" s="454" t="s">
        <v>154</v>
      </c>
      <c r="H85" s="455" t="s">
        <v>155</v>
      </c>
      <c r="I85" s="456" t="s">
        <v>536</v>
      </c>
      <c r="J85" s="457" t="s">
        <v>625</v>
      </c>
      <c r="K85" s="458"/>
      <c r="L85" s="459" t="s">
        <v>626</v>
      </c>
      <c r="M85" s="652">
        <v>2699</v>
      </c>
      <c r="N85" s="460" t="str">
        <f>'для впр'!E97</f>
        <v>Кромка в колір</v>
      </c>
      <c r="O85" s="461" t="str">
        <f>'для впр'!F97</f>
        <v>MT-0004</v>
      </c>
      <c r="P85" s="461">
        <f>'для впр'!G97</f>
        <v>0</v>
      </c>
      <c r="Q85" s="462" t="str">
        <f>'для впр'!H97</f>
        <v>MT-0004</v>
      </c>
      <c r="R85" s="462"/>
      <c r="S85" s="463" t="str">
        <f>'для впр'!J97</f>
        <v>Кромка Нестандарт</v>
      </c>
      <c r="T85" s="464">
        <f>'для впр'!K97</f>
        <v>0</v>
      </c>
      <c r="U85" s="465">
        <f>'для впр'!L97</f>
        <v>0</v>
      </c>
      <c r="V85" s="466">
        <f>'для впр'!M97</f>
        <v>0</v>
      </c>
      <c r="W85" s="462">
        <f>'для впр'!N97</f>
        <v>0</v>
      </c>
      <c r="X85" s="462">
        <f>'для впр'!O97</f>
        <v>0</v>
      </c>
      <c r="Y85" s="462">
        <f>'для впр'!P97</f>
        <v>0</v>
      </c>
      <c r="Z85" s="462">
        <f>'для впр'!Q97</f>
        <v>0</v>
      </c>
      <c r="AA85" s="467" t="s">
        <v>538</v>
      </c>
      <c r="AB85" s="468" t="s">
        <v>469</v>
      </c>
      <c r="AC85" s="467" t="s">
        <v>196</v>
      </c>
      <c r="AD85" s="451"/>
      <c r="AE85" s="423"/>
      <c r="AF85" s="423"/>
      <c r="AG85" s="423"/>
      <c r="AH85" s="423"/>
      <c r="AI85" s="423"/>
      <c r="AJ85" s="423"/>
      <c r="AK85" s="424" t="s">
        <v>700</v>
      </c>
      <c r="AL85" s="423"/>
      <c r="AM85" s="423"/>
      <c r="AN85" s="425"/>
      <c r="AO85" s="423"/>
      <c r="AP85" s="423"/>
      <c r="AQ85" s="423"/>
      <c r="AR85" s="422" t="s">
        <v>12</v>
      </c>
      <c r="AS85" s="422" t="str">
        <f t="shared" si="16"/>
        <v>Кромка в колір</v>
      </c>
      <c r="AT85" s="422" t="str">
        <f t="shared" si="17"/>
        <v>MT-0004</v>
      </c>
      <c r="AU85" s="422">
        <f t="shared" si="18"/>
        <v>0</v>
      </c>
      <c r="AV85" s="422" t="str">
        <f t="shared" si="19"/>
        <v>MT-0004</v>
      </c>
      <c r="AW85" s="426" t="s">
        <v>193</v>
      </c>
      <c r="AX85" s="422" t="str">
        <f t="shared" si="20"/>
        <v>Кромка Нестандарт</v>
      </c>
      <c r="AY85" s="422">
        <f t="shared" si="21"/>
        <v>0</v>
      </c>
      <c r="AZ85" s="422">
        <f t="shared" si="22"/>
        <v>0</v>
      </c>
      <c r="BA85" s="427">
        <f t="shared" si="23"/>
        <v>0</v>
      </c>
      <c r="BC85" s="423"/>
      <c r="BD85" s="423"/>
      <c r="BE85" s="423"/>
      <c r="BF85" s="428"/>
      <c r="BG85" s="415" t="str">
        <f>VLOOKUP(G85,код!A:G,2,FALSE())</f>
        <v>РО142855   </v>
      </c>
    </row>
    <row r="86" spans="2:59" s="416" customFormat="1" ht="17.25" customHeight="1" x14ac:dyDescent="0.25">
      <c r="B86" s="417"/>
      <c r="C86" s="418"/>
      <c r="D86" s="419"/>
      <c r="E86" s="420" t="s">
        <v>539</v>
      </c>
      <c r="F86" s="416" t="s">
        <v>724</v>
      </c>
      <c r="G86" s="454" t="s">
        <v>156</v>
      </c>
      <c r="H86" s="455" t="s">
        <v>157</v>
      </c>
      <c r="I86" s="456" t="s">
        <v>539</v>
      </c>
      <c r="J86" s="462" t="s">
        <v>625</v>
      </c>
      <c r="K86" s="458"/>
      <c r="L86" s="466" t="s">
        <v>626</v>
      </c>
      <c r="M86" s="652">
        <v>2799</v>
      </c>
      <c r="N86" s="460" t="str">
        <f>'для впр'!E98</f>
        <v>Кромка в колір</v>
      </c>
      <c r="O86" s="461" t="str">
        <f>'для впр'!F98</f>
        <v>FN021SL</v>
      </c>
      <c r="P86" s="461">
        <f>'для впр'!G98</f>
        <v>0</v>
      </c>
      <c r="Q86" s="462" t="str">
        <f>'для впр'!H98</f>
        <v>FN021SL</v>
      </c>
      <c r="R86" s="462"/>
      <c r="S86" s="463" t="str">
        <f>'для впр'!J98</f>
        <v>Кромка Нестандарт</v>
      </c>
      <c r="T86" s="464">
        <f>'для впр'!K98</f>
        <v>0</v>
      </c>
      <c r="U86" s="465">
        <f>'для впр'!L98</f>
        <v>0</v>
      </c>
      <c r="V86" s="466">
        <f>'для впр'!M98</f>
        <v>0</v>
      </c>
      <c r="W86" s="462">
        <f>'для впр'!N98</f>
        <v>0</v>
      </c>
      <c r="X86" s="462">
        <f>'для впр'!O98</f>
        <v>0</v>
      </c>
      <c r="Y86" s="462">
        <f>'для впр'!P98</f>
        <v>0</v>
      </c>
      <c r="Z86" s="462">
        <f>'для впр'!Q98</f>
        <v>0</v>
      </c>
      <c r="AA86" s="467" t="s">
        <v>541</v>
      </c>
      <c r="AB86" s="468" t="s">
        <v>490</v>
      </c>
      <c r="AC86" s="467" t="s">
        <v>201</v>
      </c>
      <c r="AD86" s="451"/>
      <c r="AE86" s="423"/>
      <c r="AF86" s="423"/>
      <c r="AG86" s="423"/>
      <c r="AH86" s="423"/>
      <c r="AI86" s="423"/>
      <c r="AJ86" s="423"/>
      <c r="AK86" s="424" t="s">
        <v>700</v>
      </c>
      <c r="AL86" s="423"/>
      <c r="AM86" s="423"/>
      <c r="AN86" s="425"/>
      <c r="AO86" s="423"/>
      <c r="AP86" s="423"/>
      <c r="AQ86" s="423"/>
      <c r="AR86" s="422" t="s">
        <v>12</v>
      </c>
      <c r="AS86" s="422" t="str">
        <f t="shared" si="16"/>
        <v>Кромка в колір</v>
      </c>
      <c r="AT86" s="422" t="str">
        <f t="shared" si="17"/>
        <v>FN021SL</v>
      </c>
      <c r="AU86" s="422">
        <f t="shared" si="18"/>
        <v>0</v>
      </c>
      <c r="AV86" s="422" t="str">
        <f t="shared" si="19"/>
        <v>FN021SL</v>
      </c>
      <c r="AW86" s="426" t="s">
        <v>193</v>
      </c>
      <c r="AX86" s="422" t="str">
        <f t="shared" si="20"/>
        <v>Кромка Нестандарт</v>
      </c>
      <c r="AY86" s="422">
        <f t="shared" si="21"/>
        <v>0</v>
      </c>
      <c r="AZ86" s="422">
        <f t="shared" si="22"/>
        <v>0</v>
      </c>
      <c r="BA86" s="427">
        <f t="shared" si="23"/>
        <v>0</v>
      </c>
      <c r="BC86" s="423"/>
      <c r="BD86" s="423"/>
      <c r="BE86" s="423"/>
      <c r="BF86" s="428"/>
      <c r="BG86" s="415" t="str">
        <f>VLOOKUP(G86,код!A:G,2,FALSE())</f>
        <v>РО155678   </v>
      </c>
    </row>
    <row r="87" spans="2:59" s="416" customFormat="1" ht="17.25" customHeight="1" x14ac:dyDescent="0.25">
      <c r="B87" s="417"/>
      <c r="C87" s="418"/>
      <c r="D87" s="419"/>
      <c r="E87" s="420" t="s">
        <v>542</v>
      </c>
      <c r="F87" s="416" t="s">
        <v>725</v>
      </c>
      <c r="G87" s="454" t="s">
        <v>166</v>
      </c>
      <c r="H87" s="455" t="s">
        <v>167</v>
      </c>
      <c r="I87" s="456" t="s">
        <v>542</v>
      </c>
      <c r="J87" s="462" t="s">
        <v>625</v>
      </c>
      <c r="K87" s="458"/>
      <c r="L87" s="466" t="s">
        <v>626</v>
      </c>
      <c r="M87" s="652">
        <v>2799</v>
      </c>
      <c r="N87" s="460" t="str">
        <f>'для впр'!E99</f>
        <v>Кромка в колір</v>
      </c>
      <c r="O87" s="461" t="str">
        <f>'для впр'!F99</f>
        <v>FN051SL</v>
      </c>
      <c r="P87" s="461">
        <f>'для впр'!G99</f>
        <v>0</v>
      </c>
      <c r="Q87" s="462" t="str">
        <f>'для впр'!H99</f>
        <v>FN051SL</v>
      </c>
      <c r="R87" s="462"/>
      <c r="S87" s="463" t="str">
        <f>'для впр'!J99</f>
        <v>Кромка Нестандарт</v>
      </c>
      <c r="T87" s="464">
        <f>'для впр'!K99</f>
        <v>0</v>
      </c>
      <c r="U87" s="465">
        <f>'для впр'!L99</f>
        <v>0</v>
      </c>
      <c r="V87" s="466">
        <f>'для впр'!M99</f>
        <v>0</v>
      </c>
      <c r="W87" s="462">
        <f>'для впр'!N99</f>
        <v>0</v>
      </c>
      <c r="X87" s="462">
        <f>'для впр'!O99</f>
        <v>0</v>
      </c>
      <c r="Y87" s="462">
        <f>'для впр'!P99</f>
        <v>0</v>
      </c>
      <c r="Z87" s="462">
        <f>'для впр'!Q99</f>
        <v>0</v>
      </c>
      <c r="AA87" s="467" t="s">
        <v>544</v>
      </c>
      <c r="AB87" s="468" t="s">
        <v>494</v>
      </c>
      <c r="AC87" s="467" t="s">
        <v>201</v>
      </c>
      <c r="AD87" s="451"/>
      <c r="AE87" s="423"/>
      <c r="AF87" s="423"/>
      <c r="AG87" s="423"/>
      <c r="AH87" s="423"/>
      <c r="AI87" s="423"/>
      <c r="AJ87" s="423"/>
      <c r="AK87" s="424" t="s">
        <v>700</v>
      </c>
      <c r="AL87" s="423"/>
      <c r="AM87" s="423"/>
      <c r="AN87" s="425"/>
      <c r="AO87" s="423"/>
      <c r="AP87" s="423"/>
      <c r="AQ87" s="423"/>
      <c r="AR87" s="422" t="s">
        <v>12</v>
      </c>
      <c r="AS87" s="422" t="str">
        <f t="shared" si="16"/>
        <v>Кромка в колір</v>
      </c>
      <c r="AT87" s="422" t="str">
        <f t="shared" si="17"/>
        <v>FN051SL</v>
      </c>
      <c r="AU87" s="422">
        <f t="shared" si="18"/>
        <v>0</v>
      </c>
      <c r="AV87" s="422" t="str">
        <f t="shared" si="19"/>
        <v>FN051SL</v>
      </c>
      <c r="AW87" s="426" t="s">
        <v>193</v>
      </c>
      <c r="AX87" s="422" t="str">
        <f t="shared" si="20"/>
        <v>Кромка Нестандарт</v>
      </c>
      <c r="AY87" s="422">
        <f t="shared" si="21"/>
        <v>0</v>
      </c>
      <c r="AZ87" s="422">
        <f t="shared" si="22"/>
        <v>0</v>
      </c>
      <c r="BA87" s="427">
        <f t="shared" si="23"/>
        <v>0</v>
      </c>
      <c r="BC87" s="423"/>
      <c r="BD87" s="423"/>
      <c r="BE87" s="423"/>
      <c r="BF87" s="428"/>
      <c r="BG87" s="415" t="str">
        <f>VLOOKUP(G87,код!A:G,2,FALSE())</f>
        <v>РО155679   </v>
      </c>
    </row>
    <row r="88" spans="2:59" s="403" customFormat="1" ht="17.25" customHeight="1" x14ac:dyDescent="0.25">
      <c r="B88" s="404"/>
      <c r="C88" s="405"/>
      <c r="D88" s="406"/>
      <c r="E88" s="407" t="s">
        <v>545</v>
      </c>
      <c r="F88" s="403" t="s">
        <v>726</v>
      </c>
      <c r="G88" s="469" t="s">
        <v>158</v>
      </c>
      <c r="H88" s="470" t="s">
        <v>159</v>
      </c>
      <c r="I88" s="471" t="s">
        <v>545</v>
      </c>
      <c r="J88" s="472" t="s">
        <v>625</v>
      </c>
      <c r="K88" s="473"/>
      <c r="L88" s="474"/>
      <c r="M88" s="652">
        <v>2799</v>
      </c>
      <c r="N88" s="475" t="str">
        <f>'для впр'!E100</f>
        <v>Кромка в колір</v>
      </c>
      <c r="O88" s="476" t="str">
        <f>'для впр'!F100</f>
        <v>FN022SL</v>
      </c>
      <c r="P88" s="476">
        <f>'для впр'!G100</f>
        <v>0</v>
      </c>
      <c r="Q88" s="472" t="str">
        <f>'для впр'!H100</f>
        <v>FN022SL</v>
      </c>
      <c r="R88" s="472"/>
      <c r="S88" s="477" t="str">
        <f>'для впр'!J100</f>
        <v>Кромка Нестандарт</v>
      </c>
      <c r="T88" s="478">
        <f>'для впр'!K100</f>
        <v>0</v>
      </c>
      <c r="U88" s="479">
        <f>'для впр'!L100</f>
        <v>0</v>
      </c>
      <c r="V88" s="474">
        <f>'для впр'!M100</f>
        <v>0</v>
      </c>
      <c r="W88" s="472">
        <f>'для впр'!N100</f>
        <v>0</v>
      </c>
      <c r="X88" s="472">
        <f>'для впр'!O100</f>
        <v>0</v>
      </c>
      <c r="Y88" s="472">
        <f>'для впр'!P100</f>
        <v>0</v>
      </c>
      <c r="Z88" s="472">
        <f>'для впр'!Q100</f>
        <v>0</v>
      </c>
      <c r="AA88" s="480" t="s">
        <v>547</v>
      </c>
      <c r="AB88" s="481" t="s">
        <v>498</v>
      </c>
      <c r="AC88" s="480" t="s">
        <v>201</v>
      </c>
      <c r="AD88" s="452"/>
      <c r="AE88" s="410"/>
      <c r="AF88" s="410"/>
      <c r="AG88" s="410"/>
      <c r="AH88" s="410"/>
      <c r="AI88" s="410"/>
      <c r="AJ88" s="410"/>
      <c r="AK88" s="411" t="s">
        <v>700</v>
      </c>
      <c r="AL88" s="410"/>
      <c r="AM88" s="410"/>
      <c r="AN88" s="412"/>
      <c r="AO88" s="410"/>
      <c r="AP88" s="410"/>
      <c r="AQ88" s="410"/>
      <c r="AR88" s="409" t="s">
        <v>12</v>
      </c>
      <c r="AS88" s="409" t="str">
        <f t="shared" si="16"/>
        <v>Кромка в колір</v>
      </c>
      <c r="AT88" s="409" t="str">
        <f t="shared" si="17"/>
        <v>FN022SL</v>
      </c>
      <c r="AU88" s="409">
        <f t="shared" si="18"/>
        <v>0</v>
      </c>
      <c r="AV88" s="409" t="str">
        <f t="shared" si="19"/>
        <v>FN022SL</v>
      </c>
      <c r="AW88" s="408" t="s">
        <v>193</v>
      </c>
      <c r="AX88" s="409" t="str">
        <f t="shared" si="20"/>
        <v>Кромка Нестандарт</v>
      </c>
      <c r="AY88" s="409">
        <f t="shared" si="21"/>
        <v>0</v>
      </c>
      <c r="AZ88" s="409">
        <f t="shared" si="22"/>
        <v>0</v>
      </c>
      <c r="BA88" s="413">
        <f t="shared" si="23"/>
        <v>0</v>
      </c>
      <c r="BC88" s="410"/>
      <c r="BD88" s="410"/>
      <c r="BE88" s="410"/>
      <c r="BF88" s="414"/>
      <c r="BG88" s="415" t="str">
        <f>VLOOKUP(G88,код!A:G,2,FALSE())</f>
        <v>РО156458   </v>
      </c>
    </row>
    <row r="89" spans="2:59" s="403" customFormat="1" ht="17.25" customHeight="1" x14ac:dyDescent="0.25">
      <c r="B89" s="404"/>
      <c r="C89" s="405"/>
      <c r="D89" s="406"/>
      <c r="E89" s="407" t="s">
        <v>548</v>
      </c>
      <c r="F89" s="403" t="s">
        <v>727</v>
      </c>
      <c r="G89" s="469" t="s">
        <v>160</v>
      </c>
      <c r="H89" s="470" t="s">
        <v>161</v>
      </c>
      <c r="I89" s="471" t="s">
        <v>548</v>
      </c>
      <c r="J89" s="472" t="s">
        <v>625</v>
      </c>
      <c r="K89" s="473"/>
      <c r="L89" s="474"/>
      <c r="M89" s="652">
        <v>2799</v>
      </c>
      <c r="N89" s="475" t="str">
        <f>'для впр'!E101</f>
        <v>Кромка в колір</v>
      </c>
      <c r="O89" s="476" t="str">
        <f>'для впр'!F101</f>
        <v>FN023SL</v>
      </c>
      <c r="P89" s="476">
        <f>'для впр'!G101</f>
        <v>0</v>
      </c>
      <c r="Q89" s="472" t="str">
        <f>'для впр'!H101</f>
        <v>FN023SL</v>
      </c>
      <c r="R89" s="472"/>
      <c r="S89" s="477" t="str">
        <f>'для впр'!J101</f>
        <v>Кромка Нестандарт</v>
      </c>
      <c r="T89" s="478">
        <f>'для впр'!K101</f>
        <v>0</v>
      </c>
      <c r="U89" s="479">
        <f>'для впр'!L101</f>
        <v>0</v>
      </c>
      <c r="V89" s="474">
        <f>'для впр'!M101</f>
        <v>0</v>
      </c>
      <c r="W89" s="472">
        <f>'для впр'!N101</f>
        <v>0</v>
      </c>
      <c r="X89" s="472">
        <f>'для впр'!O101</f>
        <v>0</v>
      </c>
      <c r="Y89" s="472">
        <f>'для впр'!P101</f>
        <v>0</v>
      </c>
      <c r="Z89" s="472">
        <f>'для впр'!Q101</f>
        <v>0</v>
      </c>
      <c r="AA89" s="480" t="s">
        <v>550</v>
      </c>
      <c r="AB89" s="481" t="s">
        <v>502</v>
      </c>
      <c r="AC89" s="480" t="s">
        <v>201</v>
      </c>
      <c r="AD89" s="452"/>
      <c r="AE89" s="410"/>
      <c r="AF89" s="410"/>
      <c r="AG89" s="410"/>
      <c r="AH89" s="410"/>
      <c r="AI89" s="410"/>
      <c r="AJ89" s="410"/>
      <c r="AK89" s="411" t="s">
        <v>700</v>
      </c>
      <c r="AL89" s="410"/>
      <c r="AM89" s="410"/>
      <c r="AN89" s="412"/>
      <c r="AO89" s="410"/>
      <c r="AP89" s="410"/>
      <c r="AQ89" s="410"/>
      <c r="AR89" s="409" t="s">
        <v>12</v>
      </c>
      <c r="AS89" s="409" t="str">
        <f t="shared" si="16"/>
        <v>Кромка в колір</v>
      </c>
      <c r="AT89" s="409" t="str">
        <f t="shared" si="17"/>
        <v>FN023SL</v>
      </c>
      <c r="AU89" s="409">
        <f t="shared" si="18"/>
        <v>0</v>
      </c>
      <c r="AV89" s="409" t="str">
        <f t="shared" si="19"/>
        <v>FN023SL</v>
      </c>
      <c r="AW89" s="408" t="s">
        <v>193</v>
      </c>
      <c r="AX89" s="409" t="str">
        <f t="shared" si="20"/>
        <v>Кромка Нестандарт</v>
      </c>
      <c r="AY89" s="409">
        <f t="shared" si="21"/>
        <v>0</v>
      </c>
      <c r="AZ89" s="409">
        <f t="shared" si="22"/>
        <v>0</v>
      </c>
      <c r="BA89" s="413">
        <f t="shared" si="23"/>
        <v>0</v>
      </c>
      <c r="BC89" s="410"/>
      <c r="BD89" s="410"/>
      <c r="BE89" s="410"/>
      <c r="BF89" s="414"/>
      <c r="BG89" s="415" t="str">
        <f>VLOOKUP(G89,код!A:G,2,FALSE())</f>
        <v>РО156464   </v>
      </c>
    </row>
    <row r="90" spans="2:59" s="403" customFormat="1" ht="17.25" customHeight="1" x14ac:dyDescent="0.25">
      <c r="B90" s="404"/>
      <c r="C90" s="405"/>
      <c r="D90" s="406"/>
      <c r="E90" s="407" t="s">
        <v>551</v>
      </c>
      <c r="F90" s="403" t="s">
        <v>728</v>
      </c>
      <c r="G90" s="469" t="s">
        <v>162</v>
      </c>
      <c r="H90" s="470" t="s">
        <v>163</v>
      </c>
      <c r="I90" s="471" t="s">
        <v>551</v>
      </c>
      <c r="J90" s="472" t="s">
        <v>625</v>
      </c>
      <c r="K90" s="473"/>
      <c r="L90" s="474"/>
      <c r="M90" s="652">
        <v>2799</v>
      </c>
      <c r="N90" s="475" t="str">
        <f>'для впр'!E102</f>
        <v>Кромка в колір</v>
      </c>
      <c r="O90" s="476" t="str">
        <f>'для впр'!F102</f>
        <v>FN024SL</v>
      </c>
      <c r="P90" s="476">
        <f>'для впр'!G102</f>
        <v>0</v>
      </c>
      <c r="Q90" s="472" t="str">
        <f>'для впр'!H102</f>
        <v>FN024SL</v>
      </c>
      <c r="R90" s="472"/>
      <c r="S90" s="477" t="str">
        <f>'для впр'!J102</f>
        <v>Кромка Нестандарт</v>
      </c>
      <c r="T90" s="478">
        <f>'для впр'!K102</f>
        <v>0</v>
      </c>
      <c r="U90" s="479">
        <f>'для впр'!L102</f>
        <v>0</v>
      </c>
      <c r="V90" s="474">
        <f>'для впр'!M102</f>
        <v>0</v>
      </c>
      <c r="W90" s="472">
        <f>'для впр'!N102</f>
        <v>0</v>
      </c>
      <c r="X90" s="472">
        <f>'для впр'!O102</f>
        <v>0</v>
      </c>
      <c r="Y90" s="472">
        <f>'для впр'!P102</f>
        <v>0</v>
      </c>
      <c r="Z90" s="472">
        <f>'для впр'!Q102</f>
        <v>0</v>
      </c>
      <c r="AA90" s="480" t="s">
        <v>553</v>
      </c>
      <c r="AB90" s="481" t="s">
        <v>506</v>
      </c>
      <c r="AC90" s="480" t="s">
        <v>201</v>
      </c>
      <c r="AD90" s="452"/>
      <c r="AE90" s="410"/>
      <c r="AF90" s="410"/>
      <c r="AG90" s="410"/>
      <c r="AH90" s="410"/>
      <c r="AI90" s="410"/>
      <c r="AJ90" s="410"/>
      <c r="AK90" s="411" t="s">
        <v>700</v>
      </c>
      <c r="AL90" s="410"/>
      <c r="AM90" s="410"/>
      <c r="AN90" s="412"/>
      <c r="AO90" s="410"/>
      <c r="AP90" s="410"/>
      <c r="AQ90" s="410"/>
      <c r="AR90" s="409" t="s">
        <v>12</v>
      </c>
      <c r="AS90" s="409" t="str">
        <f t="shared" si="16"/>
        <v>Кромка в колір</v>
      </c>
      <c r="AT90" s="409" t="str">
        <f t="shared" si="17"/>
        <v>FN024SL</v>
      </c>
      <c r="AU90" s="409">
        <f t="shared" si="18"/>
        <v>0</v>
      </c>
      <c r="AV90" s="409" t="str">
        <f t="shared" si="19"/>
        <v>FN024SL</v>
      </c>
      <c r="AW90" s="408" t="s">
        <v>193</v>
      </c>
      <c r="AX90" s="409" t="str">
        <f t="shared" si="20"/>
        <v>Кромка Нестандарт</v>
      </c>
      <c r="AY90" s="409">
        <f t="shared" si="21"/>
        <v>0</v>
      </c>
      <c r="AZ90" s="409">
        <f t="shared" si="22"/>
        <v>0</v>
      </c>
      <c r="BA90" s="413">
        <f t="shared" si="23"/>
        <v>0</v>
      </c>
      <c r="BC90" s="410"/>
      <c r="BD90" s="410"/>
      <c r="BE90" s="410"/>
      <c r="BF90" s="414"/>
      <c r="BG90" s="415" t="str">
        <f>VLOOKUP(G90,код!A:G,2,FALSE())</f>
        <v>РО156465   </v>
      </c>
    </row>
    <row r="91" spans="2:59" s="403" customFormat="1" ht="17.25" customHeight="1" x14ac:dyDescent="0.25">
      <c r="B91" s="404"/>
      <c r="C91" s="405"/>
      <c r="D91" s="406"/>
      <c r="E91" s="407" t="s">
        <v>554</v>
      </c>
      <c r="F91" s="403" t="s">
        <v>729</v>
      </c>
      <c r="G91" s="469" t="s">
        <v>164</v>
      </c>
      <c r="H91" s="470" t="s">
        <v>165</v>
      </c>
      <c r="I91" s="471" t="s">
        <v>554</v>
      </c>
      <c r="J91" s="472" t="s">
        <v>625</v>
      </c>
      <c r="K91" s="473"/>
      <c r="L91" s="474"/>
      <c r="M91" s="652">
        <v>2799</v>
      </c>
      <c r="N91" s="475" t="str">
        <f>'для впр'!E103</f>
        <v>Кромка в колір</v>
      </c>
      <c r="O91" s="476" t="str">
        <f>'для впр'!F103</f>
        <v>FN025SL</v>
      </c>
      <c r="P91" s="476">
        <f>'для впр'!G103</f>
        <v>0</v>
      </c>
      <c r="Q91" s="472" t="str">
        <f>'для впр'!H103</f>
        <v>FN025SL</v>
      </c>
      <c r="R91" s="472"/>
      <c r="S91" s="477" t="str">
        <f>'для впр'!J103</f>
        <v>Кромка Нестандарт</v>
      </c>
      <c r="T91" s="478">
        <f>'для впр'!K103</f>
        <v>0</v>
      </c>
      <c r="U91" s="479">
        <f>'для впр'!L103</f>
        <v>0</v>
      </c>
      <c r="V91" s="474">
        <f>'для впр'!M103</f>
        <v>0</v>
      </c>
      <c r="W91" s="472">
        <f>'для впр'!N103</f>
        <v>0</v>
      </c>
      <c r="X91" s="472">
        <f>'для впр'!O103</f>
        <v>0</v>
      </c>
      <c r="Y91" s="472">
        <f>'для впр'!P103</f>
        <v>0</v>
      </c>
      <c r="Z91" s="472">
        <f>'для впр'!Q103</f>
        <v>0</v>
      </c>
      <c r="AA91" s="480" t="s">
        <v>556</v>
      </c>
      <c r="AB91" s="481" t="s">
        <v>510</v>
      </c>
      <c r="AC91" s="480" t="s">
        <v>201</v>
      </c>
      <c r="AD91" s="452"/>
      <c r="AE91" s="410"/>
      <c r="AF91" s="410"/>
      <c r="AG91" s="410"/>
      <c r="AH91" s="410"/>
      <c r="AI91" s="410"/>
      <c r="AJ91" s="410"/>
      <c r="AK91" s="411" t="s">
        <v>700</v>
      </c>
      <c r="AL91" s="410"/>
      <c r="AM91" s="410"/>
      <c r="AN91" s="412"/>
      <c r="AO91" s="410"/>
      <c r="AP91" s="410"/>
      <c r="AQ91" s="410"/>
      <c r="AR91" s="409" t="s">
        <v>12</v>
      </c>
      <c r="AS91" s="409" t="str">
        <f t="shared" si="16"/>
        <v>Кромка в колір</v>
      </c>
      <c r="AT91" s="409" t="str">
        <f t="shared" si="17"/>
        <v>FN025SL</v>
      </c>
      <c r="AU91" s="409">
        <f t="shared" si="18"/>
        <v>0</v>
      </c>
      <c r="AV91" s="409" t="str">
        <f t="shared" si="19"/>
        <v>FN025SL</v>
      </c>
      <c r="AW91" s="408" t="s">
        <v>193</v>
      </c>
      <c r="AX91" s="409" t="str">
        <f t="shared" si="20"/>
        <v>Кромка Нестандарт</v>
      </c>
      <c r="AY91" s="409">
        <f t="shared" si="21"/>
        <v>0</v>
      </c>
      <c r="AZ91" s="409">
        <f t="shared" si="22"/>
        <v>0</v>
      </c>
      <c r="BA91" s="413">
        <f t="shared" si="23"/>
        <v>0</v>
      </c>
      <c r="BC91" s="410"/>
      <c r="BD91" s="410"/>
      <c r="BE91" s="410"/>
      <c r="BF91" s="414"/>
      <c r="BG91" s="415" t="str">
        <f>VLOOKUP(G91,код!A:G,2,FALSE())</f>
        <v>РО156466   </v>
      </c>
    </row>
    <row r="92" spans="2:59" s="403" customFormat="1" ht="17.25" customHeight="1" x14ac:dyDescent="0.25">
      <c r="B92" s="404"/>
      <c r="C92" s="405"/>
      <c r="D92" s="406"/>
      <c r="E92" s="407" t="s">
        <v>557</v>
      </c>
      <c r="F92" s="403" t="s">
        <v>730</v>
      </c>
      <c r="G92" s="469" t="s">
        <v>168</v>
      </c>
      <c r="H92" s="470" t="s">
        <v>169</v>
      </c>
      <c r="I92" s="471" t="s">
        <v>557</v>
      </c>
      <c r="J92" s="472" t="s">
        <v>625</v>
      </c>
      <c r="K92" s="473"/>
      <c r="L92" s="474"/>
      <c r="M92" s="652">
        <v>2799</v>
      </c>
      <c r="N92" s="475" t="str">
        <f>'для впр'!E104</f>
        <v>Кромка в колір</v>
      </c>
      <c r="O92" s="476" t="str">
        <f>'для впр'!F104</f>
        <v>FN052SL</v>
      </c>
      <c r="P92" s="476">
        <f>'для впр'!G104</f>
        <v>0</v>
      </c>
      <c r="Q92" s="472" t="str">
        <f>'для впр'!H104</f>
        <v>FN052SL</v>
      </c>
      <c r="R92" s="472"/>
      <c r="S92" s="477" t="str">
        <f>'для впр'!J104</f>
        <v>Кромка Нестандарт</v>
      </c>
      <c r="T92" s="478">
        <f>'для впр'!K104</f>
        <v>0</v>
      </c>
      <c r="U92" s="479">
        <f>'для впр'!L104</f>
        <v>0</v>
      </c>
      <c r="V92" s="474">
        <f>'для впр'!M104</f>
        <v>0</v>
      </c>
      <c r="W92" s="472">
        <f>'для впр'!N104</f>
        <v>0</v>
      </c>
      <c r="X92" s="472">
        <f>'для впр'!O104</f>
        <v>0</v>
      </c>
      <c r="Y92" s="472">
        <f>'для впр'!P104</f>
        <v>0</v>
      </c>
      <c r="Z92" s="472">
        <f>'для впр'!Q104</f>
        <v>0</v>
      </c>
      <c r="AA92" s="480" t="s">
        <v>559</v>
      </c>
      <c r="AB92" s="481" t="s">
        <v>514</v>
      </c>
      <c r="AC92" s="480" t="s">
        <v>201</v>
      </c>
      <c r="AD92" s="452"/>
      <c r="AE92" s="410"/>
      <c r="AF92" s="410"/>
      <c r="AG92" s="410"/>
      <c r="AH92" s="410"/>
      <c r="AI92" s="410"/>
      <c r="AJ92" s="410"/>
      <c r="AK92" s="411" t="s">
        <v>700</v>
      </c>
      <c r="AL92" s="410"/>
      <c r="AM92" s="410"/>
      <c r="AN92" s="412"/>
      <c r="AO92" s="410"/>
      <c r="AP92" s="410"/>
      <c r="AQ92" s="410"/>
      <c r="AR92" s="409" t="s">
        <v>12</v>
      </c>
      <c r="AS92" s="409" t="str">
        <f t="shared" si="16"/>
        <v>Кромка в колір</v>
      </c>
      <c r="AT92" s="409" t="str">
        <f t="shared" si="17"/>
        <v>FN052SL</v>
      </c>
      <c r="AU92" s="409">
        <f t="shared" si="18"/>
        <v>0</v>
      </c>
      <c r="AV92" s="409" t="str">
        <f t="shared" si="19"/>
        <v>FN052SL</v>
      </c>
      <c r="AW92" s="408" t="s">
        <v>193</v>
      </c>
      <c r="AX92" s="409" t="str">
        <f t="shared" si="20"/>
        <v>Кромка Нестандарт</v>
      </c>
      <c r="AY92" s="409">
        <f t="shared" si="21"/>
        <v>0</v>
      </c>
      <c r="AZ92" s="409">
        <f t="shared" si="22"/>
        <v>0</v>
      </c>
      <c r="BA92" s="413">
        <f t="shared" si="23"/>
        <v>0</v>
      </c>
      <c r="BC92" s="410"/>
      <c r="BD92" s="410"/>
      <c r="BE92" s="410"/>
      <c r="BF92" s="414"/>
      <c r="BG92" s="415" t="str">
        <f>VLOOKUP(G92,код!A:G,2,FALSE())</f>
        <v>РО156467   </v>
      </c>
    </row>
    <row r="93" spans="2:59" s="319" customFormat="1" ht="15.75" x14ac:dyDescent="0.25">
      <c r="B93" s="320"/>
      <c r="C93" s="321"/>
      <c r="D93" s="322"/>
      <c r="E93" s="323" t="s">
        <v>170</v>
      </c>
      <c r="F93" s="327" t="s">
        <v>170</v>
      </c>
      <c r="G93" s="482" t="s">
        <v>170</v>
      </c>
      <c r="H93" s="482" t="s">
        <v>171</v>
      </c>
      <c r="I93" s="482" t="s">
        <v>170</v>
      </c>
      <c r="J93" s="483" t="s">
        <v>625</v>
      </c>
      <c r="K93" s="484"/>
      <c r="L93" s="485" t="s">
        <v>626</v>
      </c>
      <c r="M93" s="654">
        <f t="shared" ref="M93:M102" si="24">VLOOKUP(G93,I157:J166,2,FALSE())</f>
        <v>4541</v>
      </c>
      <c r="N93" s="486" t="str">
        <f>'для впр'!E105</f>
        <v>Кромка в колір</v>
      </c>
      <c r="O93" s="487" t="str">
        <f>'для впр'!F105</f>
        <v>L939</v>
      </c>
      <c r="P93" s="487">
        <f>'для впр'!G105</f>
        <v>0</v>
      </c>
      <c r="Q93" s="488" t="str">
        <f>'для впр'!H105</f>
        <v>L939</v>
      </c>
      <c r="R93" s="488"/>
      <c r="S93" s="489" t="str">
        <f>'для впр'!J105</f>
        <v>Кромка Нестандарт</v>
      </c>
      <c r="T93" s="490">
        <f>'для впр'!K105</f>
        <v>0</v>
      </c>
      <c r="U93" s="491">
        <f>'для впр'!L105</f>
        <v>0</v>
      </c>
      <c r="V93" s="482">
        <f>'для впр'!M105</f>
        <v>0</v>
      </c>
      <c r="W93" s="488">
        <f>'для впр'!N105</f>
        <v>0</v>
      </c>
      <c r="X93" s="488">
        <f>'для впр'!O105</f>
        <v>0</v>
      </c>
      <c r="Y93" s="488">
        <f>'для впр'!P105</f>
        <v>0</v>
      </c>
      <c r="Z93" s="488">
        <f>'для впр'!Q105</f>
        <v>0</v>
      </c>
      <c r="AA93" s="492" t="s">
        <v>560</v>
      </c>
      <c r="AB93" s="493" t="s">
        <v>561</v>
      </c>
      <c r="AC93" s="492" t="s">
        <v>194</v>
      </c>
      <c r="AD93" s="453"/>
      <c r="AE93" s="324"/>
      <c r="AF93" s="324"/>
      <c r="AG93" s="324"/>
      <c r="AH93" s="324"/>
      <c r="AI93" s="324"/>
      <c r="AJ93" s="324"/>
      <c r="AK93" s="323" t="s">
        <v>731</v>
      </c>
      <c r="AL93" s="324"/>
      <c r="AM93" s="324"/>
      <c r="AN93" s="328"/>
      <c r="AO93" s="324"/>
      <c r="AP93" s="324"/>
      <c r="AQ93" s="324"/>
      <c r="AR93" s="326" t="s">
        <v>12</v>
      </c>
      <c r="AS93" s="326" t="str">
        <f t="shared" si="16"/>
        <v>Кромка в колір</v>
      </c>
      <c r="AT93" s="326" t="str">
        <f t="shared" si="17"/>
        <v>L939</v>
      </c>
      <c r="AU93" s="326">
        <f t="shared" si="18"/>
        <v>0</v>
      </c>
      <c r="AV93" s="326" t="str">
        <f t="shared" si="19"/>
        <v>L939</v>
      </c>
      <c r="AW93" s="325" t="s">
        <v>193</v>
      </c>
      <c r="AX93" s="326" t="str">
        <f t="shared" si="20"/>
        <v>Кромка Нестандарт</v>
      </c>
      <c r="AY93" s="326">
        <f t="shared" si="21"/>
        <v>0</v>
      </c>
      <c r="AZ93" s="326">
        <f t="shared" si="22"/>
        <v>0</v>
      </c>
      <c r="BA93" s="329">
        <f t="shared" si="23"/>
        <v>0</v>
      </c>
      <c r="BB93" s="324"/>
      <c r="BC93" s="324"/>
      <c r="BD93" s="324"/>
      <c r="BE93" s="324"/>
      <c r="BF93" s="330"/>
      <c r="BG93" s="113" t="str">
        <f>VLOOKUP(G93,код!A:G,2,FALSE())</f>
        <v>РО153394   </v>
      </c>
    </row>
    <row r="94" spans="2:59" s="319" customFormat="1" ht="15.75" x14ac:dyDescent="0.25">
      <c r="B94" s="320"/>
      <c r="C94" s="321"/>
      <c r="D94" s="322"/>
      <c r="E94" s="323" t="s">
        <v>172</v>
      </c>
      <c r="F94" s="327" t="s">
        <v>172</v>
      </c>
      <c r="G94" s="482" t="s">
        <v>172</v>
      </c>
      <c r="H94" s="482" t="s">
        <v>173</v>
      </c>
      <c r="I94" s="482" t="s">
        <v>172</v>
      </c>
      <c r="J94" s="483" t="s">
        <v>625</v>
      </c>
      <c r="K94" s="484"/>
      <c r="L94" s="485" t="s">
        <v>626</v>
      </c>
      <c r="M94" s="654">
        <f t="shared" si="24"/>
        <v>4541</v>
      </c>
      <c r="N94" s="486" t="str">
        <f>'для впр'!E106</f>
        <v>Кромка в колір</v>
      </c>
      <c r="O94" s="487" t="str">
        <f>'для впр'!F106</f>
        <v>L940</v>
      </c>
      <c r="P94" s="487">
        <f>'для впр'!G106</f>
        <v>0</v>
      </c>
      <c r="Q94" s="488" t="str">
        <f>'для впр'!H106</f>
        <v>L940</v>
      </c>
      <c r="R94" s="488"/>
      <c r="S94" s="489" t="str">
        <f>'для впр'!J106</f>
        <v>Кромка Нестандарт</v>
      </c>
      <c r="T94" s="490">
        <f>'для впр'!K106</f>
        <v>0</v>
      </c>
      <c r="U94" s="491">
        <f>'для впр'!L106</f>
        <v>0</v>
      </c>
      <c r="V94" s="482">
        <f>'для впр'!M106</f>
        <v>0</v>
      </c>
      <c r="W94" s="488">
        <f>'для впр'!N106</f>
        <v>0</v>
      </c>
      <c r="X94" s="488">
        <f>'для впр'!O106</f>
        <v>0</v>
      </c>
      <c r="Y94" s="488">
        <f>'для впр'!P106</f>
        <v>0</v>
      </c>
      <c r="Z94" s="488">
        <f>'для впр'!Q106</f>
        <v>0</v>
      </c>
      <c r="AA94" s="492" t="s">
        <v>563</v>
      </c>
      <c r="AB94" s="493" t="s">
        <v>564</v>
      </c>
      <c r="AC94" s="492" t="s">
        <v>194</v>
      </c>
      <c r="AD94" s="453"/>
      <c r="AE94" s="324"/>
      <c r="AF94" s="324"/>
      <c r="AG94" s="324"/>
      <c r="AH94" s="324"/>
      <c r="AI94" s="324"/>
      <c r="AJ94" s="324"/>
      <c r="AK94" s="323" t="s">
        <v>731</v>
      </c>
      <c r="AL94" s="324"/>
      <c r="AM94" s="324"/>
      <c r="AN94" s="328"/>
      <c r="AO94" s="324"/>
      <c r="AP94" s="324"/>
      <c r="AQ94" s="324"/>
      <c r="AR94" s="326" t="s">
        <v>12</v>
      </c>
      <c r="AS94" s="326" t="str">
        <f t="shared" si="16"/>
        <v>Кромка в колір</v>
      </c>
      <c r="AT94" s="326" t="str">
        <f t="shared" si="17"/>
        <v>L940</v>
      </c>
      <c r="AU94" s="326">
        <f t="shared" si="18"/>
        <v>0</v>
      </c>
      <c r="AV94" s="326" t="str">
        <f t="shared" si="19"/>
        <v>L940</v>
      </c>
      <c r="AW94" s="325" t="s">
        <v>193</v>
      </c>
      <c r="AX94" s="326" t="str">
        <f t="shared" si="20"/>
        <v>Кромка Нестандарт</v>
      </c>
      <c r="AY94" s="326">
        <f t="shared" si="21"/>
        <v>0</v>
      </c>
      <c r="AZ94" s="326">
        <f t="shared" si="22"/>
        <v>0</v>
      </c>
      <c r="BA94" s="329">
        <f t="shared" si="23"/>
        <v>0</v>
      </c>
      <c r="BB94" s="324"/>
      <c r="BC94" s="324"/>
      <c r="BD94" s="324"/>
      <c r="BE94" s="324"/>
      <c r="BF94" s="330"/>
      <c r="BG94" s="113" t="str">
        <f>VLOOKUP(G94,код!A:G,2,FALSE())</f>
        <v>РО153395   </v>
      </c>
    </row>
    <row r="95" spans="2:59" s="319" customFormat="1" ht="15.75" x14ac:dyDescent="0.25">
      <c r="B95" s="320"/>
      <c r="C95" s="321"/>
      <c r="D95" s="322"/>
      <c r="E95" s="323" t="s">
        <v>174</v>
      </c>
      <c r="F95" s="327" t="s">
        <v>174</v>
      </c>
      <c r="G95" s="482" t="s">
        <v>174</v>
      </c>
      <c r="H95" s="482" t="s">
        <v>175</v>
      </c>
      <c r="I95" s="482" t="s">
        <v>174</v>
      </c>
      <c r="J95" s="483" t="s">
        <v>625</v>
      </c>
      <c r="K95" s="484"/>
      <c r="L95" s="485" t="s">
        <v>626</v>
      </c>
      <c r="M95" s="654">
        <f t="shared" si="24"/>
        <v>6074</v>
      </c>
      <c r="N95" s="486" t="str">
        <f>'для впр'!E107</f>
        <v>Кромка в колір</v>
      </c>
      <c r="O95" s="487" t="str">
        <f>'для впр'!F107</f>
        <v>SP800</v>
      </c>
      <c r="P95" s="487">
        <f>'для впр'!G107</f>
        <v>0</v>
      </c>
      <c r="Q95" s="488" t="str">
        <f>'для впр'!H107</f>
        <v>SP800</v>
      </c>
      <c r="R95" s="488"/>
      <c r="S95" s="489" t="str">
        <f>'для впр'!J107</f>
        <v>Кромка Нестандарт</v>
      </c>
      <c r="T95" s="490">
        <f>'для впр'!K107</f>
        <v>0</v>
      </c>
      <c r="U95" s="491">
        <f>'для впр'!L107</f>
        <v>0</v>
      </c>
      <c r="V95" s="482">
        <f>'для впр'!M107</f>
        <v>0</v>
      </c>
      <c r="W95" s="488">
        <f>'для впр'!N107</f>
        <v>0</v>
      </c>
      <c r="X95" s="488">
        <f>'для впр'!O107</f>
        <v>0</v>
      </c>
      <c r="Y95" s="488">
        <f>'для впр'!P107</f>
        <v>0</v>
      </c>
      <c r="Z95" s="488">
        <f>'для впр'!Q107</f>
        <v>0</v>
      </c>
      <c r="AA95" s="492" t="s">
        <v>566</v>
      </c>
      <c r="AB95" s="493" t="s">
        <v>567</v>
      </c>
      <c r="AC95" s="492" t="s">
        <v>194</v>
      </c>
      <c r="AD95" s="453"/>
      <c r="AE95" s="324"/>
      <c r="AF95" s="324"/>
      <c r="AG95" s="324"/>
      <c r="AH95" s="324"/>
      <c r="AI95" s="324"/>
      <c r="AJ95" s="324"/>
      <c r="AK95" s="323" t="s">
        <v>731</v>
      </c>
      <c r="AL95" s="324"/>
      <c r="AM95" s="324"/>
      <c r="AN95" s="328"/>
      <c r="AO95" s="324"/>
      <c r="AP95" s="324"/>
      <c r="AQ95" s="324"/>
      <c r="AR95" s="326" t="s">
        <v>12</v>
      </c>
      <c r="AS95" s="326" t="str">
        <f t="shared" si="16"/>
        <v>Кромка в колір</v>
      </c>
      <c r="AT95" s="326" t="str">
        <f t="shared" si="17"/>
        <v>SP800</v>
      </c>
      <c r="AU95" s="326">
        <f t="shared" si="18"/>
        <v>0</v>
      </c>
      <c r="AV95" s="326" t="str">
        <f t="shared" si="19"/>
        <v>SP800</v>
      </c>
      <c r="AW95" s="325" t="s">
        <v>193</v>
      </c>
      <c r="AX95" s="326" t="str">
        <f t="shared" si="20"/>
        <v>Кромка Нестандарт</v>
      </c>
      <c r="AY95" s="326">
        <f t="shared" si="21"/>
        <v>0</v>
      </c>
      <c r="AZ95" s="326">
        <f t="shared" si="22"/>
        <v>0</v>
      </c>
      <c r="BA95" s="329">
        <f t="shared" si="23"/>
        <v>0</v>
      </c>
      <c r="BC95" s="324"/>
      <c r="BD95" s="324"/>
      <c r="BE95" s="324"/>
      <c r="BF95" s="330"/>
      <c r="BG95" s="113" t="str">
        <f>VLOOKUP(G95,код!A:G,2,FALSE())</f>
        <v>РО153393   </v>
      </c>
    </row>
    <row r="96" spans="2:59" s="319" customFormat="1" ht="15.75" x14ac:dyDescent="0.25">
      <c r="B96" s="320"/>
      <c r="C96" s="321"/>
      <c r="D96" s="322"/>
      <c r="E96" s="323" t="s">
        <v>176</v>
      </c>
      <c r="F96" s="327" t="s">
        <v>176</v>
      </c>
      <c r="G96" s="482" t="s">
        <v>176</v>
      </c>
      <c r="H96" s="482" t="s">
        <v>177</v>
      </c>
      <c r="I96" s="482" t="s">
        <v>176</v>
      </c>
      <c r="J96" s="483" t="s">
        <v>625</v>
      </c>
      <c r="K96" s="484"/>
      <c r="L96" s="485" t="s">
        <v>626</v>
      </c>
      <c r="M96" s="654">
        <f t="shared" si="24"/>
        <v>6074</v>
      </c>
      <c r="N96" s="486" t="str">
        <f>'для впр'!E108</f>
        <v>Кромка в колір</v>
      </c>
      <c r="O96" s="487" t="str">
        <f>'для впр'!F108</f>
        <v>SP801</v>
      </c>
      <c r="P96" s="487">
        <f>'для впр'!G108</f>
        <v>0</v>
      </c>
      <c r="Q96" s="488" t="str">
        <f>'для впр'!H108</f>
        <v>SP801</v>
      </c>
      <c r="R96" s="488"/>
      <c r="S96" s="489" t="str">
        <f>'для впр'!J108</f>
        <v>Кромка Нестандарт</v>
      </c>
      <c r="T96" s="490">
        <f>'для впр'!K108</f>
        <v>0</v>
      </c>
      <c r="U96" s="491">
        <f>'для впр'!L108</f>
        <v>0</v>
      </c>
      <c r="V96" s="482">
        <f>'для впр'!M108</f>
        <v>0</v>
      </c>
      <c r="W96" s="488">
        <f>'для впр'!N108</f>
        <v>0</v>
      </c>
      <c r="X96" s="488">
        <f>'для впр'!O108</f>
        <v>0</v>
      </c>
      <c r="Y96" s="488">
        <f>'для впр'!P108</f>
        <v>0</v>
      </c>
      <c r="Z96" s="488">
        <f>'для впр'!Q108</f>
        <v>0</v>
      </c>
      <c r="AA96" s="492" t="s">
        <v>569</v>
      </c>
      <c r="AB96" s="493" t="s">
        <v>570</v>
      </c>
      <c r="AC96" s="492" t="s">
        <v>194</v>
      </c>
      <c r="AD96" s="453"/>
      <c r="AE96" s="324"/>
      <c r="AF96" s="324"/>
      <c r="AG96" s="324"/>
      <c r="AH96" s="324"/>
      <c r="AI96" s="324"/>
      <c r="AJ96" s="324"/>
      <c r="AK96" s="323" t="s">
        <v>731</v>
      </c>
      <c r="AL96" s="324"/>
      <c r="AM96" s="324"/>
      <c r="AN96" s="328"/>
      <c r="AO96" s="324"/>
      <c r="AP96" s="324"/>
      <c r="AQ96" s="324"/>
      <c r="AR96" s="326" t="s">
        <v>12</v>
      </c>
      <c r="AS96" s="326" t="str">
        <f t="shared" si="16"/>
        <v>Кромка в колір</v>
      </c>
      <c r="AT96" s="326" t="str">
        <f t="shared" si="17"/>
        <v>SP801</v>
      </c>
      <c r="AU96" s="326">
        <f t="shared" si="18"/>
        <v>0</v>
      </c>
      <c r="AV96" s="326" t="str">
        <f t="shared" si="19"/>
        <v>SP801</v>
      </c>
      <c r="AW96" s="325" t="s">
        <v>193</v>
      </c>
      <c r="AX96" s="326" t="str">
        <f t="shared" si="20"/>
        <v>Кромка Нестандарт</v>
      </c>
      <c r="AY96" s="326">
        <f t="shared" si="21"/>
        <v>0</v>
      </c>
      <c r="AZ96" s="326">
        <f t="shared" si="22"/>
        <v>0</v>
      </c>
      <c r="BA96" s="329">
        <f t="shared" si="23"/>
        <v>0</v>
      </c>
      <c r="BC96" s="324"/>
      <c r="BD96" s="324"/>
      <c r="BE96" s="324"/>
      <c r="BF96" s="330"/>
      <c r="BG96" s="113" t="str">
        <f>VLOOKUP(G96,код!A:G,2,FALSE())</f>
        <v>РО153390   </v>
      </c>
    </row>
    <row r="97" spans="2:59" s="319" customFormat="1" ht="15.75" x14ac:dyDescent="0.25">
      <c r="B97" s="320"/>
      <c r="C97" s="321"/>
      <c r="D97" s="322"/>
      <c r="E97" s="323" t="s">
        <v>178</v>
      </c>
      <c r="F97" s="327" t="s">
        <v>178</v>
      </c>
      <c r="G97" s="482" t="s">
        <v>178</v>
      </c>
      <c r="H97" s="482" t="s">
        <v>179</v>
      </c>
      <c r="I97" s="482" t="s">
        <v>178</v>
      </c>
      <c r="J97" s="483" t="s">
        <v>625</v>
      </c>
      <c r="K97" s="484"/>
      <c r="L97" s="485" t="s">
        <v>626</v>
      </c>
      <c r="M97" s="654">
        <f t="shared" si="24"/>
        <v>6074</v>
      </c>
      <c r="N97" s="486" t="str">
        <f>'для впр'!E109</f>
        <v>Кромка в колір</v>
      </c>
      <c r="O97" s="487" t="str">
        <f>'для впр'!F109</f>
        <v>SP802</v>
      </c>
      <c r="P97" s="487">
        <f>'для впр'!G109</f>
        <v>0</v>
      </c>
      <c r="Q97" s="488" t="str">
        <f>'для впр'!H109</f>
        <v>SP802</v>
      </c>
      <c r="R97" s="488"/>
      <c r="S97" s="489" t="str">
        <f>'для впр'!J109</f>
        <v>Кромка Нестандарт</v>
      </c>
      <c r="T97" s="490">
        <f>'для впр'!K109</f>
        <v>0</v>
      </c>
      <c r="U97" s="491">
        <f>'для впр'!L109</f>
        <v>0</v>
      </c>
      <c r="V97" s="482">
        <f>'для впр'!M109</f>
        <v>0</v>
      </c>
      <c r="W97" s="488">
        <f>'для впр'!N109</f>
        <v>0</v>
      </c>
      <c r="X97" s="488">
        <f>'для впр'!O109</f>
        <v>0</v>
      </c>
      <c r="Y97" s="488">
        <f>'для впр'!P109</f>
        <v>0</v>
      </c>
      <c r="Z97" s="488">
        <f>'для впр'!Q109</f>
        <v>0</v>
      </c>
      <c r="AA97" s="492" t="s">
        <v>572</v>
      </c>
      <c r="AB97" s="493" t="s">
        <v>573</v>
      </c>
      <c r="AC97" s="492" t="s">
        <v>194</v>
      </c>
      <c r="AD97" s="453"/>
      <c r="AE97" s="324"/>
      <c r="AF97" s="324"/>
      <c r="AG97" s="324"/>
      <c r="AH97" s="324"/>
      <c r="AI97" s="324"/>
      <c r="AJ97" s="324"/>
      <c r="AK97" s="323" t="s">
        <v>731</v>
      </c>
      <c r="AL97" s="324"/>
      <c r="AM97" s="324"/>
      <c r="AN97" s="328"/>
      <c r="AO97" s="324"/>
      <c r="AP97" s="324"/>
      <c r="AQ97" s="324"/>
      <c r="AR97" s="326" t="s">
        <v>12</v>
      </c>
      <c r="AS97" s="326" t="str">
        <f t="shared" si="16"/>
        <v>Кромка в колір</v>
      </c>
      <c r="AT97" s="326" t="str">
        <f t="shared" si="17"/>
        <v>SP802</v>
      </c>
      <c r="AU97" s="326">
        <f t="shared" si="18"/>
        <v>0</v>
      </c>
      <c r="AV97" s="326" t="str">
        <f t="shared" si="19"/>
        <v>SP802</v>
      </c>
      <c r="AW97" s="325" t="s">
        <v>193</v>
      </c>
      <c r="AX97" s="326" t="str">
        <f t="shared" si="20"/>
        <v>Кромка Нестандарт</v>
      </c>
      <c r="AY97" s="326">
        <f t="shared" si="21"/>
        <v>0</v>
      </c>
      <c r="AZ97" s="326">
        <f t="shared" si="22"/>
        <v>0</v>
      </c>
      <c r="BA97" s="329">
        <f t="shared" si="23"/>
        <v>0</v>
      </c>
      <c r="BC97" s="324"/>
      <c r="BD97" s="324"/>
      <c r="BE97" s="324"/>
      <c r="BF97" s="330"/>
      <c r="BG97" s="113" t="str">
        <f>VLOOKUP(G97,код!A:G,2,FALSE())</f>
        <v>РО153392   </v>
      </c>
    </row>
    <row r="98" spans="2:59" s="319" customFormat="1" ht="15.75" x14ac:dyDescent="0.25">
      <c r="B98" s="320"/>
      <c r="C98" s="321"/>
      <c r="D98" s="322"/>
      <c r="E98" s="323" t="s">
        <v>180</v>
      </c>
      <c r="F98" s="327" t="s">
        <v>180</v>
      </c>
      <c r="G98" s="482" t="s">
        <v>180</v>
      </c>
      <c r="H98" s="482" t="s">
        <v>181</v>
      </c>
      <c r="I98" s="482" t="s">
        <v>180</v>
      </c>
      <c r="J98" s="483" t="s">
        <v>625</v>
      </c>
      <c r="K98" s="484"/>
      <c r="L98" s="485" t="s">
        <v>626</v>
      </c>
      <c r="M98" s="654">
        <f t="shared" si="24"/>
        <v>4945</v>
      </c>
      <c r="N98" s="486" t="str">
        <f>'для впр'!E110</f>
        <v>Кромка в колір</v>
      </c>
      <c r="O98" s="487" t="str">
        <f>'для впр'!F110</f>
        <v>U01</v>
      </c>
      <c r="P98" s="487">
        <f>'для впр'!G110</f>
        <v>0</v>
      </c>
      <c r="Q98" s="488" t="str">
        <f>'для впр'!H110</f>
        <v>U01</v>
      </c>
      <c r="R98" s="488"/>
      <c r="S98" s="489" t="str">
        <f>'для впр'!J110</f>
        <v>Кромка Нестандарт</v>
      </c>
      <c r="T98" s="490">
        <f>'для впр'!K110</f>
        <v>0</v>
      </c>
      <c r="U98" s="491">
        <f>'для впр'!L110</f>
        <v>0</v>
      </c>
      <c r="V98" s="482">
        <f>'для впр'!M110</f>
        <v>0</v>
      </c>
      <c r="W98" s="488">
        <f>'для впр'!N110</f>
        <v>0</v>
      </c>
      <c r="X98" s="488">
        <f>'для впр'!O110</f>
        <v>0</v>
      </c>
      <c r="Y98" s="488">
        <f>'для впр'!P110</f>
        <v>0</v>
      </c>
      <c r="Z98" s="488">
        <f>'для впр'!Q110</f>
        <v>0</v>
      </c>
      <c r="AA98" s="492" t="s">
        <v>575</v>
      </c>
      <c r="AB98" s="493" t="s">
        <v>576</v>
      </c>
      <c r="AC98" s="492" t="s">
        <v>196</v>
      </c>
      <c r="AD98" s="453"/>
      <c r="AE98" s="324"/>
      <c r="AF98" s="324"/>
      <c r="AG98" s="324"/>
      <c r="AH98" s="324"/>
      <c r="AI98" s="324"/>
      <c r="AJ98" s="324"/>
      <c r="AK98" s="323" t="s">
        <v>731</v>
      </c>
      <c r="AL98" s="324"/>
      <c r="AM98" s="324"/>
      <c r="AN98" s="328"/>
      <c r="AO98" s="324"/>
      <c r="AP98" s="324"/>
      <c r="AQ98" s="324"/>
      <c r="AR98" s="326" t="s">
        <v>12</v>
      </c>
      <c r="AS98" s="326" t="str">
        <f t="shared" si="16"/>
        <v>Кромка в колір</v>
      </c>
      <c r="AT98" s="326" t="str">
        <f t="shared" si="17"/>
        <v>U01</v>
      </c>
      <c r="AU98" s="326">
        <f t="shared" si="18"/>
        <v>0</v>
      </c>
      <c r="AV98" s="326" t="str">
        <f t="shared" si="19"/>
        <v>U01</v>
      </c>
      <c r="AW98" s="325" t="s">
        <v>193</v>
      </c>
      <c r="AX98" s="326" t="str">
        <f t="shared" si="20"/>
        <v>Кромка Нестандарт</v>
      </c>
      <c r="AY98" s="326">
        <f t="shared" si="21"/>
        <v>0</v>
      </c>
      <c r="AZ98" s="326">
        <f t="shared" si="22"/>
        <v>0</v>
      </c>
      <c r="BA98" s="329">
        <f t="shared" si="23"/>
        <v>0</v>
      </c>
      <c r="BB98" s="324"/>
      <c r="BC98" s="324"/>
      <c r="BD98" s="324"/>
      <c r="BE98" s="324"/>
      <c r="BF98" s="330"/>
      <c r="BG98" s="113" t="str">
        <f>VLOOKUP(G98,код!A:G,2,FALSE())</f>
        <v>РО153396   </v>
      </c>
    </row>
    <row r="99" spans="2:59" s="319" customFormat="1" ht="15.75" x14ac:dyDescent="0.25">
      <c r="B99" s="320"/>
      <c r="C99" s="321"/>
      <c r="D99" s="322"/>
      <c r="E99" s="323" t="s">
        <v>182</v>
      </c>
      <c r="F99" s="327" t="s">
        <v>182</v>
      </c>
      <c r="G99" s="482" t="s">
        <v>182</v>
      </c>
      <c r="H99" s="482" t="s">
        <v>183</v>
      </c>
      <c r="I99" s="482" t="s">
        <v>182</v>
      </c>
      <c r="J99" s="483" t="s">
        <v>625</v>
      </c>
      <c r="K99" s="484"/>
      <c r="L99" s="485" t="s">
        <v>626</v>
      </c>
      <c r="M99" s="654">
        <f t="shared" si="24"/>
        <v>5474</v>
      </c>
      <c r="N99" s="486" t="str">
        <f>'для впр'!E111</f>
        <v>Кромка в колір</v>
      </c>
      <c r="O99" s="487" t="str">
        <f>'для впр'!F111</f>
        <v>W015</v>
      </c>
      <c r="P99" s="487">
        <f>'для впр'!G111</f>
        <v>0</v>
      </c>
      <c r="Q99" s="488" t="str">
        <f>'для впр'!H111</f>
        <v>W015</v>
      </c>
      <c r="R99" s="488"/>
      <c r="S99" s="489" t="str">
        <f>'для впр'!J111</f>
        <v>Кромка Нестандарт</v>
      </c>
      <c r="T99" s="490">
        <f>'для впр'!K111</f>
        <v>0</v>
      </c>
      <c r="U99" s="491">
        <f>'для впр'!L111</f>
        <v>0</v>
      </c>
      <c r="V99" s="482">
        <f>'для впр'!M111</f>
        <v>0</v>
      </c>
      <c r="W99" s="488">
        <f>'для впр'!N111</f>
        <v>0</v>
      </c>
      <c r="X99" s="488">
        <f>'для впр'!O111</f>
        <v>0</v>
      </c>
      <c r="Y99" s="488">
        <f>'для впр'!P111</f>
        <v>0</v>
      </c>
      <c r="Z99" s="488">
        <f>'для впр'!Q111</f>
        <v>0</v>
      </c>
      <c r="AA99" s="492" t="s">
        <v>578</v>
      </c>
      <c r="AB99" s="493" t="s">
        <v>579</v>
      </c>
      <c r="AC99" s="492" t="s">
        <v>196</v>
      </c>
      <c r="AD99" s="453"/>
      <c r="AE99" s="324"/>
      <c r="AF99" s="324"/>
      <c r="AG99" s="324"/>
      <c r="AH99" s="324"/>
      <c r="AI99" s="324"/>
      <c r="AJ99" s="324"/>
      <c r="AK99" s="323" t="s">
        <v>731</v>
      </c>
      <c r="AL99" s="324"/>
      <c r="AM99" s="324"/>
      <c r="AN99" s="328"/>
      <c r="AO99" s="324"/>
      <c r="AP99" s="324"/>
      <c r="AQ99" s="324"/>
      <c r="AR99" s="326" t="s">
        <v>12</v>
      </c>
      <c r="AS99" s="326" t="str">
        <f t="shared" si="16"/>
        <v>Кромка в колір</v>
      </c>
      <c r="AT99" s="326" t="str">
        <f t="shared" si="17"/>
        <v>W015</v>
      </c>
      <c r="AU99" s="326">
        <f t="shared" si="18"/>
        <v>0</v>
      </c>
      <c r="AV99" s="326" t="str">
        <f t="shared" si="19"/>
        <v>W015</v>
      </c>
      <c r="AW99" s="325" t="s">
        <v>193</v>
      </c>
      <c r="AX99" s="326" t="str">
        <f t="shared" si="20"/>
        <v>Кромка Нестандарт</v>
      </c>
      <c r="AY99" s="326">
        <f t="shared" si="21"/>
        <v>0</v>
      </c>
      <c r="AZ99" s="326">
        <f t="shared" si="22"/>
        <v>0</v>
      </c>
      <c r="BA99" s="329">
        <f t="shared" si="23"/>
        <v>0</v>
      </c>
      <c r="BB99" s="324"/>
      <c r="BC99" s="324"/>
      <c r="BD99" s="324"/>
      <c r="BE99" s="324"/>
      <c r="BF99" s="330"/>
      <c r="BG99" s="113" t="str">
        <f>VLOOKUP(G99,код!A:G,2,FALSE())</f>
        <v>РО153397   </v>
      </c>
    </row>
    <row r="100" spans="2:59" s="319" customFormat="1" ht="15.75" x14ac:dyDescent="0.25">
      <c r="B100" s="320"/>
      <c r="C100" s="321"/>
      <c r="D100" s="322"/>
      <c r="E100" s="323" t="s">
        <v>184</v>
      </c>
      <c r="F100" s="327" t="s">
        <v>184</v>
      </c>
      <c r="G100" s="482" t="s">
        <v>184</v>
      </c>
      <c r="H100" s="482" t="s">
        <v>185</v>
      </c>
      <c r="I100" s="482" t="s">
        <v>184</v>
      </c>
      <c r="J100" s="483" t="s">
        <v>625</v>
      </c>
      <c r="K100" s="484"/>
      <c r="L100" s="485" t="s">
        <v>626</v>
      </c>
      <c r="M100" s="654">
        <f t="shared" si="24"/>
        <v>5778</v>
      </c>
      <c r="N100" s="486" t="str">
        <f>'для впр'!E112</f>
        <v>Кромка в колір</v>
      </c>
      <c r="O100" s="487" t="str">
        <f>'для впр'!F112</f>
        <v>W308</v>
      </c>
      <c r="P100" s="487">
        <f>'для впр'!G112</f>
        <v>0</v>
      </c>
      <c r="Q100" s="488" t="str">
        <f>'для впр'!H112</f>
        <v>W308</v>
      </c>
      <c r="R100" s="488"/>
      <c r="S100" s="489" t="str">
        <f>'для впр'!J112</f>
        <v>Кромка Нестандарт</v>
      </c>
      <c r="T100" s="490">
        <f>'для впр'!K112</f>
        <v>0</v>
      </c>
      <c r="U100" s="491">
        <f>'для впр'!L112</f>
        <v>0</v>
      </c>
      <c r="V100" s="482">
        <f>'для впр'!M112</f>
        <v>0</v>
      </c>
      <c r="W100" s="488">
        <f>'для впр'!N112</f>
        <v>0</v>
      </c>
      <c r="X100" s="488">
        <f>'для впр'!O112</f>
        <v>0</v>
      </c>
      <c r="Y100" s="488">
        <f>'для впр'!P112</f>
        <v>0</v>
      </c>
      <c r="Z100" s="488">
        <f>'для впр'!Q112</f>
        <v>0</v>
      </c>
      <c r="AA100" s="492" t="s">
        <v>581</v>
      </c>
      <c r="AB100" s="493" t="s">
        <v>582</v>
      </c>
      <c r="AC100" s="492" t="s">
        <v>194</v>
      </c>
      <c r="AD100" s="453"/>
      <c r="AE100" s="324"/>
      <c r="AF100" s="324"/>
      <c r="AG100" s="324"/>
      <c r="AH100" s="324"/>
      <c r="AI100" s="324"/>
      <c r="AJ100" s="324"/>
      <c r="AK100" s="323" t="s">
        <v>731</v>
      </c>
      <c r="AL100" s="324"/>
      <c r="AM100" s="324"/>
      <c r="AN100" s="328"/>
      <c r="AO100" s="324"/>
      <c r="AP100" s="324"/>
      <c r="AQ100" s="324"/>
      <c r="AR100" s="326" t="s">
        <v>12</v>
      </c>
      <c r="AS100" s="326" t="str">
        <f t="shared" si="16"/>
        <v>Кромка в колір</v>
      </c>
      <c r="AT100" s="326" t="str">
        <f t="shared" si="17"/>
        <v>W308</v>
      </c>
      <c r="AU100" s="326">
        <f t="shared" si="18"/>
        <v>0</v>
      </c>
      <c r="AV100" s="326" t="str">
        <f t="shared" si="19"/>
        <v>W308</v>
      </c>
      <c r="AW100" s="325" t="s">
        <v>193</v>
      </c>
      <c r="AX100" s="326" t="str">
        <f t="shared" si="20"/>
        <v>Кромка Нестандарт</v>
      </c>
      <c r="AY100" s="326">
        <f t="shared" si="21"/>
        <v>0</v>
      </c>
      <c r="AZ100" s="326">
        <f t="shared" si="22"/>
        <v>0</v>
      </c>
      <c r="BA100" s="329">
        <f t="shared" si="23"/>
        <v>0</v>
      </c>
      <c r="BB100" s="324"/>
      <c r="BC100" s="324"/>
      <c r="BD100" s="324"/>
      <c r="BE100" s="324"/>
      <c r="BF100" s="330"/>
      <c r="BG100" s="113" t="str">
        <f>VLOOKUP(G100,код!A:G,2,FALSE())</f>
        <v>РО153398   </v>
      </c>
    </row>
    <row r="101" spans="2:59" s="319" customFormat="1" ht="15.75" x14ac:dyDescent="0.25">
      <c r="B101" s="320"/>
      <c r="C101" s="321"/>
      <c r="D101" s="322"/>
      <c r="E101" s="323" t="s">
        <v>186</v>
      </c>
      <c r="F101" s="327" t="s">
        <v>186</v>
      </c>
      <c r="G101" s="482" t="s">
        <v>186</v>
      </c>
      <c r="H101" s="482" t="s">
        <v>187</v>
      </c>
      <c r="I101" s="482" t="s">
        <v>186</v>
      </c>
      <c r="J101" s="483" t="s">
        <v>625</v>
      </c>
      <c r="K101" s="484"/>
      <c r="L101" s="485" t="s">
        <v>626</v>
      </c>
      <c r="M101" s="654">
        <f t="shared" si="24"/>
        <v>5778</v>
      </c>
      <c r="N101" s="486" t="str">
        <f>'для впр'!E113</f>
        <v>Кромка в колір</v>
      </c>
      <c r="O101" s="487" t="str">
        <f>'для впр'!F113</f>
        <v>W309</v>
      </c>
      <c r="P101" s="487">
        <f>'для впр'!G113</f>
        <v>0</v>
      </c>
      <c r="Q101" s="488" t="str">
        <f>'для впр'!H113</f>
        <v>W309</v>
      </c>
      <c r="R101" s="488"/>
      <c r="S101" s="489" t="str">
        <f>'для впр'!J113</f>
        <v>Кромка Нестандарт</v>
      </c>
      <c r="T101" s="490">
        <f>'для впр'!K113</f>
        <v>0</v>
      </c>
      <c r="U101" s="491">
        <f>'для впр'!L113</f>
        <v>0</v>
      </c>
      <c r="V101" s="482">
        <f>'для впр'!M113</f>
        <v>0</v>
      </c>
      <c r="W101" s="488">
        <f>'для впр'!N113</f>
        <v>0</v>
      </c>
      <c r="X101" s="488">
        <f>'для впр'!O113</f>
        <v>0</v>
      </c>
      <c r="Y101" s="488">
        <f>'для впр'!P113</f>
        <v>0</v>
      </c>
      <c r="Z101" s="488">
        <f>'для впр'!Q113</f>
        <v>0</v>
      </c>
      <c r="AA101" s="492" t="s">
        <v>584</v>
      </c>
      <c r="AB101" s="493" t="s">
        <v>585</v>
      </c>
      <c r="AC101" s="494" t="s">
        <v>194</v>
      </c>
      <c r="AD101" s="453"/>
      <c r="AE101" s="324"/>
      <c r="AF101" s="324"/>
      <c r="AG101" s="324"/>
      <c r="AH101" s="324"/>
      <c r="AI101" s="324"/>
      <c r="AJ101" s="324"/>
      <c r="AK101" s="323" t="s">
        <v>731</v>
      </c>
      <c r="AL101" s="324"/>
      <c r="AM101" s="324"/>
      <c r="AN101" s="328"/>
      <c r="AO101" s="324"/>
      <c r="AP101" s="324"/>
      <c r="AQ101" s="324"/>
      <c r="AR101" s="326" t="s">
        <v>12</v>
      </c>
      <c r="AS101" s="326" t="str">
        <f t="shared" si="16"/>
        <v>Кромка в колір</v>
      </c>
      <c r="AT101" s="326" t="str">
        <f t="shared" si="17"/>
        <v>W309</v>
      </c>
      <c r="AU101" s="326">
        <f t="shared" si="18"/>
        <v>0</v>
      </c>
      <c r="AV101" s="326" t="str">
        <f t="shared" si="19"/>
        <v>W309</v>
      </c>
      <c r="AW101" s="325" t="s">
        <v>193</v>
      </c>
      <c r="AX101" s="326" t="str">
        <f t="shared" si="20"/>
        <v>Кромка Нестандарт</v>
      </c>
      <c r="AY101" s="326">
        <f t="shared" si="21"/>
        <v>0</v>
      </c>
      <c r="AZ101" s="326">
        <f t="shared" si="22"/>
        <v>0</v>
      </c>
      <c r="BA101" s="329">
        <f t="shared" si="23"/>
        <v>0</v>
      </c>
      <c r="BB101" s="324"/>
      <c r="BC101" s="324"/>
      <c r="BD101" s="324"/>
      <c r="BE101" s="324"/>
      <c r="BF101" s="330"/>
      <c r="BG101" s="113" t="str">
        <f>VLOOKUP(G101,код!A:G,2,FALSE())</f>
        <v>РО153399   </v>
      </c>
    </row>
    <row r="102" spans="2:59" s="319" customFormat="1" ht="15.75" x14ac:dyDescent="0.25">
      <c r="B102" s="320"/>
      <c r="C102" s="321"/>
      <c r="D102" s="322"/>
      <c r="E102" s="323" t="s">
        <v>188</v>
      </c>
      <c r="F102" s="327" t="s">
        <v>188</v>
      </c>
      <c r="G102" s="482" t="s">
        <v>188</v>
      </c>
      <c r="H102" s="482" t="s">
        <v>189</v>
      </c>
      <c r="I102" s="482" t="s">
        <v>188</v>
      </c>
      <c r="J102" s="488" t="s">
        <v>625</v>
      </c>
      <c r="K102" s="495"/>
      <c r="L102" s="482" t="s">
        <v>626</v>
      </c>
      <c r="M102" s="654">
        <f t="shared" si="24"/>
        <v>4945</v>
      </c>
      <c r="N102" s="486" t="str">
        <f>'для впр'!E114</f>
        <v>Кромка в колір</v>
      </c>
      <c r="O102" s="487" t="str">
        <f>'для впр'!F114</f>
        <v>W74</v>
      </c>
      <c r="P102" s="487">
        <f>'для впр'!G114</f>
        <v>0</v>
      </c>
      <c r="Q102" s="488" t="str">
        <f>'для впр'!H114</f>
        <v>W74</v>
      </c>
      <c r="R102" s="488"/>
      <c r="S102" s="489" t="str">
        <f>'для впр'!J114</f>
        <v>Кромка Нестандарт</v>
      </c>
      <c r="T102" s="490">
        <f>'для впр'!K114</f>
        <v>0</v>
      </c>
      <c r="U102" s="491">
        <f>'для впр'!L114</f>
        <v>0</v>
      </c>
      <c r="V102" s="482">
        <f>'для впр'!M114</f>
        <v>0</v>
      </c>
      <c r="W102" s="488">
        <f>'для впр'!N114</f>
        <v>0</v>
      </c>
      <c r="X102" s="488">
        <f>'для впр'!O114</f>
        <v>0</v>
      </c>
      <c r="Y102" s="488">
        <f>'для впр'!P114</f>
        <v>0</v>
      </c>
      <c r="Z102" s="488">
        <f>'для впр'!Q114</f>
        <v>0</v>
      </c>
      <c r="AA102" s="492" t="s">
        <v>587</v>
      </c>
      <c r="AB102" s="493" t="s">
        <v>588</v>
      </c>
      <c r="AC102" s="492" t="s">
        <v>196</v>
      </c>
      <c r="AD102" s="453"/>
      <c r="AE102" s="324"/>
      <c r="AF102" s="324"/>
      <c r="AG102" s="324"/>
      <c r="AH102" s="324"/>
      <c r="AI102" s="324"/>
      <c r="AJ102" s="324"/>
      <c r="AK102" s="323" t="s">
        <v>731</v>
      </c>
      <c r="AL102" s="324"/>
      <c r="AM102" s="324"/>
      <c r="AN102" s="328"/>
      <c r="AO102" s="324"/>
      <c r="AP102" s="324"/>
      <c r="AQ102" s="324"/>
      <c r="AR102" s="326" t="s">
        <v>12</v>
      </c>
      <c r="AS102" s="326" t="str">
        <f t="shared" si="16"/>
        <v>Кромка в колір</v>
      </c>
      <c r="AT102" s="279" t="str">
        <f t="shared" si="17"/>
        <v>W74</v>
      </c>
      <c r="AU102" s="326">
        <f t="shared" si="18"/>
        <v>0</v>
      </c>
      <c r="AV102" s="326" t="str">
        <f t="shared" si="19"/>
        <v>W74</v>
      </c>
      <c r="AW102" s="325" t="s">
        <v>193</v>
      </c>
      <c r="AX102" s="326" t="str">
        <f t="shared" si="20"/>
        <v>Кромка Нестандарт</v>
      </c>
      <c r="AY102" s="326">
        <f t="shared" si="21"/>
        <v>0</v>
      </c>
      <c r="AZ102" s="326">
        <f t="shared" si="22"/>
        <v>0</v>
      </c>
      <c r="BA102" s="329">
        <f t="shared" si="23"/>
        <v>0</v>
      </c>
      <c r="BB102" s="324"/>
      <c r="BC102" s="324"/>
      <c r="BD102" s="324"/>
      <c r="BE102" s="324"/>
      <c r="BF102" s="330"/>
      <c r="BG102" s="113" t="str">
        <f>VLOOKUP(G102,код!A:G,2,FALSE())</f>
        <v>РО153400   </v>
      </c>
    </row>
    <row r="103" spans="2:59" s="620" customFormat="1" ht="15.75" x14ac:dyDescent="0.25">
      <c r="B103" s="621"/>
      <c r="C103" s="622"/>
      <c r="D103" s="623"/>
      <c r="E103" s="624"/>
      <c r="F103" s="624"/>
      <c r="G103" s="625" t="s">
        <v>1380</v>
      </c>
      <c r="H103" s="625" t="s">
        <v>1381</v>
      </c>
      <c r="I103" s="625" t="s">
        <v>1388</v>
      </c>
      <c r="J103" s="639" t="s">
        <v>654</v>
      </c>
      <c r="K103" s="627"/>
      <c r="L103" s="640" t="s">
        <v>655</v>
      </c>
      <c r="M103" s="628">
        <v>4199</v>
      </c>
      <c r="N103" s="641" t="str">
        <f>'для впр'!E114</f>
        <v>Кромка в колір</v>
      </c>
      <c r="O103" s="642" t="str">
        <f>'для впр'!F48</f>
        <v>MT-AF-307</v>
      </c>
      <c r="P103" s="642">
        <f>'для впр'!G114</f>
        <v>0</v>
      </c>
      <c r="Q103" s="626" t="str">
        <f>'для впр'!H48</f>
        <v>MT-AF-307</v>
      </c>
      <c r="R103" s="626"/>
      <c r="S103" s="629" t="str">
        <f>'для впр'!J48</f>
        <v>Кромка Нестандарт</v>
      </c>
      <c r="T103" s="630"/>
      <c r="U103" s="643">
        <f>'для впр'!L114</f>
        <v>0</v>
      </c>
      <c r="V103" s="644">
        <f>'для впр'!M114</f>
        <v>0</v>
      </c>
      <c r="W103" s="645">
        <f>'для впр'!N114</f>
        <v>0</v>
      </c>
      <c r="X103" s="645">
        <f>'для впр'!O114</f>
        <v>0</v>
      </c>
      <c r="Y103" s="645">
        <f>'для впр'!P114</f>
        <v>0</v>
      </c>
      <c r="Z103" s="645">
        <f>'для впр'!Q114</f>
        <v>0</v>
      </c>
      <c r="AA103" s="631" t="s">
        <v>1383</v>
      </c>
      <c r="AB103" s="632" t="s">
        <v>1386</v>
      </c>
      <c r="AC103" s="631" t="s">
        <v>196</v>
      </c>
      <c r="AK103" s="646" t="s">
        <v>4</v>
      </c>
      <c r="AN103" s="633"/>
      <c r="AR103" s="647" t="s">
        <v>12</v>
      </c>
      <c r="AS103" s="279" t="str">
        <f t="shared" si="16"/>
        <v>Кромка в колір</v>
      </c>
      <c r="AT103" s="647" t="str">
        <f t="shared" si="17"/>
        <v>MT-AF-307</v>
      </c>
      <c r="AU103" s="279">
        <f t="shared" si="18"/>
        <v>0</v>
      </c>
      <c r="AV103" s="630" t="str">
        <f>Q103</f>
        <v>MT-AF-307</v>
      </c>
      <c r="AW103" s="648" t="s">
        <v>193</v>
      </c>
      <c r="AX103" s="630" t="str">
        <f>S103</f>
        <v>Кромка Нестандарт</v>
      </c>
      <c r="AY103" s="630">
        <f>T103</f>
        <v>0</v>
      </c>
      <c r="AZ103" s="630">
        <f>U103</f>
        <v>0</v>
      </c>
      <c r="BA103" s="634">
        <f>V103</f>
        <v>0</v>
      </c>
      <c r="BG103" s="635" t="str">
        <f>VLOOKUP(G103,код!A:G,2,FALSE())</f>
        <v xml:space="preserve">РО181747   </v>
      </c>
    </row>
    <row r="104" spans="2:59" ht="18.75" customHeight="1" x14ac:dyDescent="0.25">
      <c r="B104" s="310"/>
      <c r="C104" s="311"/>
      <c r="D104" s="312"/>
      <c r="E104" s="253" t="s">
        <v>590</v>
      </c>
      <c r="F104" s="118" t="s">
        <v>732</v>
      </c>
      <c r="G104" s="496" t="s">
        <v>1370</v>
      </c>
      <c r="H104" s="497" t="s">
        <v>1371</v>
      </c>
      <c r="I104" s="498" t="s">
        <v>590</v>
      </c>
      <c r="J104" s="499" t="s">
        <v>654</v>
      </c>
      <c r="K104" s="500"/>
      <c r="L104" s="445" t="s">
        <v>655</v>
      </c>
      <c r="M104" s="628">
        <v>4199</v>
      </c>
      <c r="N104" s="501" t="str">
        <f>'для впр'!E115</f>
        <v>Кромка в колір</v>
      </c>
      <c r="O104" s="502" t="str">
        <f>'для впр'!F115</f>
        <v>MT-AF-403</v>
      </c>
      <c r="P104" s="502">
        <f>'для впр'!G115</f>
        <v>0</v>
      </c>
      <c r="Q104" s="503" t="str">
        <f>'для впр'!H115</f>
        <v>MT-AF-403</v>
      </c>
      <c r="R104" s="504"/>
      <c r="S104" s="446" t="str">
        <f>'для впр'!J115</f>
        <v>Кромка Нестандарт</v>
      </c>
      <c r="T104" s="505"/>
      <c r="U104" s="440">
        <f>'для впр'!L115</f>
        <v>0</v>
      </c>
      <c r="V104" s="504">
        <f>'для впр'!M115</f>
        <v>0</v>
      </c>
      <c r="W104" s="503">
        <f>'для впр'!N115</f>
        <v>0</v>
      </c>
      <c r="X104" s="503">
        <f>'для впр'!O115</f>
        <v>0</v>
      </c>
      <c r="Y104" s="503">
        <f>'для впр'!P115</f>
        <v>0</v>
      </c>
      <c r="Z104" s="503">
        <f>'для впр'!Q115</f>
        <v>0</v>
      </c>
      <c r="AA104" s="449" t="s">
        <v>591</v>
      </c>
      <c r="AB104" s="506" t="s">
        <v>592</v>
      </c>
      <c r="AC104" s="507" t="s">
        <v>200</v>
      </c>
      <c r="AK104" s="118" t="s">
        <v>4</v>
      </c>
      <c r="AN104" s="281"/>
      <c r="AR104" s="279" t="s">
        <v>12</v>
      </c>
      <c r="AS104" s="279" t="str">
        <f t="shared" si="16"/>
        <v>Кромка в колір</v>
      </c>
      <c r="AT104" s="279" t="str">
        <f t="shared" si="17"/>
        <v>MT-AF-403</v>
      </c>
      <c r="AU104" s="279">
        <f t="shared" si="18"/>
        <v>0</v>
      </c>
      <c r="AV104" s="279" t="str">
        <f t="shared" si="19"/>
        <v>MT-AF-403</v>
      </c>
      <c r="AW104" s="139" t="s">
        <v>193</v>
      </c>
      <c r="AX104" s="279" t="str">
        <f t="shared" si="20"/>
        <v>Кромка Нестандарт</v>
      </c>
      <c r="AY104" s="279">
        <f t="shared" si="21"/>
        <v>0</v>
      </c>
      <c r="AZ104" s="279">
        <f t="shared" si="22"/>
        <v>0</v>
      </c>
      <c r="BA104" s="280">
        <f t="shared" si="23"/>
        <v>0</v>
      </c>
      <c r="BG104" s="113" t="str">
        <f>VLOOKUP(G104,код!A:G,2,FALSE())</f>
        <v xml:space="preserve">РО181438   </v>
      </c>
    </row>
    <row r="105" spans="2:59" ht="14.25" customHeight="1" x14ac:dyDescent="0.25">
      <c r="B105" s="310"/>
      <c r="C105" s="311"/>
      <c r="D105" s="312"/>
      <c r="E105" s="253" t="s">
        <v>594</v>
      </c>
      <c r="F105" s="118" t="s">
        <v>733</v>
      </c>
      <c r="G105" s="508" t="s">
        <v>966</v>
      </c>
      <c r="H105" s="508" t="s">
        <v>967</v>
      </c>
      <c r="I105" s="498" t="s">
        <v>594</v>
      </c>
      <c r="J105" s="499"/>
      <c r="K105" s="500"/>
      <c r="L105" s="445"/>
      <c r="M105" s="628">
        <v>4199</v>
      </c>
      <c r="N105" s="501" t="str">
        <f>'для впр'!E116</f>
        <v>Кромка в колір</v>
      </c>
      <c r="O105" s="502" t="str">
        <f>'для впр'!F116</f>
        <v>MT-AF-801</v>
      </c>
      <c r="P105" s="502">
        <f>'для впр'!G116</f>
        <v>0</v>
      </c>
      <c r="Q105" s="503" t="str">
        <f>'для впр'!H116</f>
        <v>MT-AF-801</v>
      </c>
      <c r="R105" s="504"/>
      <c r="S105" s="446" t="str">
        <f>'для впр'!J116</f>
        <v>Кромка Нестандарт</v>
      </c>
      <c r="T105" s="505"/>
      <c r="U105" s="440">
        <f>'для впр'!L116</f>
        <v>0</v>
      </c>
      <c r="V105" s="504">
        <f>'для впр'!M116</f>
        <v>0</v>
      </c>
      <c r="W105" s="503">
        <f>'для впр'!N116</f>
        <v>0</v>
      </c>
      <c r="X105" s="503">
        <f>'для впр'!O116</f>
        <v>0</v>
      </c>
      <c r="Y105" s="503">
        <f>'для впр'!P116</f>
        <v>0</v>
      </c>
      <c r="Z105" s="503">
        <f>'для впр'!Q116</f>
        <v>0</v>
      </c>
      <c r="AA105" s="449" t="s">
        <v>595</v>
      </c>
      <c r="AB105" s="506" t="s">
        <v>244</v>
      </c>
      <c r="AC105" s="507" t="s">
        <v>200</v>
      </c>
      <c r="AK105" s="118" t="s">
        <v>4</v>
      </c>
      <c r="AN105" s="281"/>
      <c r="AR105" s="279" t="s">
        <v>12</v>
      </c>
      <c r="AS105" s="279" t="str">
        <f t="shared" si="16"/>
        <v>Кромка в колір</v>
      </c>
      <c r="AT105" s="279" t="str">
        <f t="shared" si="17"/>
        <v>MT-AF-801</v>
      </c>
      <c r="AU105" s="279">
        <f t="shared" si="18"/>
        <v>0</v>
      </c>
      <c r="AV105" s="279" t="str">
        <f t="shared" si="19"/>
        <v>MT-AF-801</v>
      </c>
      <c r="AW105" s="139" t="s">
        <v>193</v>
      </c>
      <c r="AX105" s="279" t="str">
        <f t="shared" si="20"/>
        <v>Кромка Нестандарт</v>
      </c>
      <c r="AY105" s="279">
        <f t="shared" si="21"/>
        <v>0</v>
      </c>
      <c r="AZ105" s="279">
        <f t="shared" si="22"/>
        <v>0</v>
      </c>
      <c r="BA105" s="280">
        <f t="shared" si="23"/>
        <v>0</v>
      </c>
      <c r="BG105" s="113" t="str">
        <f>VLOOKUP(G105,код!A:G,2,FALSE())</f>
        <v xml:space="preserve">РО174130   </v>
      </c>
    </row>
    <row r="106" spans="2:59" s="393" customFormat="1" ht="14.25" customHeight="1" x14ac:dyDescent="0.25">
      <c r="B106" s="588"/>
      <c r="C106" s="589"/>
      <c r="D106" s="590"/>
      <c r="E106" s="591" t="s">
        <v>1165</v>
      </c>
      <c r="F106" s="592"/>
      <c r="G106" s="509" t="s">
        <v>1165</v>
      </c>
      <c r="H106" s="510" t="s">
        <v>1204</v>
      </c>
      <c r="I106" s="593" t="s">
        <v>1165</v>
      </c>
      <c r="J106" s="594"/>
      <c r="K106" s="595"/>
      <c r="L106" s="579"/>
      <c r="M106" s="652">
        <v>2899</v>
      </c>
      <c r="N106" s="596" t="str">
        <f>'для впр'!E117</f>
        <v>Кромка в колір</v>
      </c>
      <c r="O106" s="597"/>
      <c r="P106" s="597"/>
      <c r="Q106" s="598"/>
      <c r="R106" s="599"/>
      <c r="S106" s="600" t="str">
        <f>'для впр'!J117</f>
        <v>Кромка Нестандарт</v>
      </c>
      <c r="T106" s="601"/>
      <c r="U106" s="602"/>
      <c r="V106" s="599"/>
      <c r="W106" s="598"/>
      <c r="X106" s="598"/>
      <c r="Y106" s="598"/>
      <c r="Z106" s="598"/>
      <c r="AA106" s="444" t="s">
        <v>1098</v>
      </c>
      <c r="AB106" s="579" t="s">
        <v>1140</v>
      </c>
      <c r="AC106" s="603" t="s">
        <v>1163</v>
      </c>
      <c r="AK106" s="604" t="s">
        <v>1058</v>
      </c>
      <c r="AN106" s="605"/>
      <c r="AR106" s="606" t="s">
        <v>12</v>
      </c>
      <c r="AS106" s="279" t="str">
        <f t="shared" si="16"/>
        <v>Кромка в колір</v>
      </c>
      <c r="AT106" s="279">
        <f t="shared" si="17"/>
        <v>0</v>
      </c>
      <c r="AU106" s="279">
        <f t="shared" si="18"/>
        <v>0</v>
      </c>
      <c r="AV106" s="279">
        <f t="shared" si="19"/>
        <v>0</v>
      </c>
      <c r="AW106" s="607" t="s">
        <v>193</v>
      </c>
      <c r="AX106" s="279" t="str">
        <f t="shared" si="20"/>
        <v>Кромка Нестандарт</v>
      </c>
      <c r="AY106" s="279">
        <f t="shared" si="21"/>
        <v>0</v>
      </c>
      <c r="AZ106" s="279">
        <f t="shared" si="22"/>
        <v>0</v>
      </c>
      <c r="BA106" s="280">
        <f t="shared" si="23"/>
        <v>0</v>
      </c>
      <c r="BG106" s="586" t="s">
        <v>1243</v>
      </c>
    </row>
    <row r="107" spans="2:59" s="393" customFormat="1" ht="14.25" customHeight="1" x14ac:dyDescent="0.25">
      <c r="B107" s="588"/>
      <c r="C107" s="589"/>
      <c r="D107" s="590"/>
      <c r="E107" s="591" t="s">
        <v>1166</v>
      </c>
      <c r="F107" s="592"/>
      <c r="G107" s="509" t="s">
        <v>1166</v>
      </c>
      <c r="H107" s="510" t="s">
        <v>1205</v>
      </c>
      <c r="I107" s="593" t="s">
        <v>1166</v>
      </c>
      <c r="J107" s="594"/>
      <c r="K107" s="595"/>
      <c r="L107" s="579"/>
      <c r="M107" s="652">
        <v>2899</v>
      </c>
      <c r="N107" s="596" t="str">
        <f>'для впр'!E118</f>
        <v>Кромка в колір</v>
      </c>
      <c r="O107" s="597"/>
      <c r="P107" s="597"/>
      <c r="Q107" s="598"/>
      <c r="R107" s="599"/>
      <c r="S107" s="600" t="str">
        <f>'для впр'!J118</f>
        <v>Кромка Нестандарт</v>
      </c>
      <c r="T107" s="601"/>
      <c r="U107" s="602"/>
      <c r="V107" s="599"/>
      <c r="W107" s="598"/>
      <c r="X107" s="598"/>
      <c r="Y107" s="598"/>
      <c r="Z107" s="598"/>
      <c r="AA107" s="444" t="s">
        <v>1099</v>
      </c>
      <c r="AB107" s="579" t="s">
        <v>1141</v>
      </c>
      <c r="AC107" s="603" t="s">
        <v>1163</v>
      </c>
      <c r="AK107" s="604" t="s">
        <v>1058</v>
      </c>
      <c r="AN107" s="605"/>
      <c r="AR107" s="606" t="s">
        <v>12</v>
      </c>
      <c r="AS107" s="279" t="str">
        <f t="shared" si="16"/>
        <v>Кромка в колір</v>
      </c>
      <c r="AT107" s="279">
        <f t="shared" si="17"/>
        <v>0</v>
      </c>
      <c r="AU107" s="279">
        <f t="shared" si="18"/>
        <v>0</v>
      </c>
      <c r="AV107" s="279">
        <f t="shared" si="19"/>
        <v>0</v>
      </c>
      <c r="AW107" s="607" t="s">
        <v>193</v>
      </c>
      <c r="AX107" s="279" t="str">
        <f t="shared" si="20"/>
        <v>Кромка Нестандарт</v>
      </c>
      <c r="AY107" s="279">
        <f t="shared" si="21"/>
        <v>0</v>
      </c>
      <c r="AZ107" s="279">
        <f t="shared" si="22"/>
        <v>0</v>
      </c>
      <c r="BA107" s="280">
        <f t="shared" si="23"/>
        <v>0</v>
      </c>
      <c r="BG107" s="586" t="s">
        <v>1244</v>
      </c>
    </row>
    <row r="108" spans="2:59" s="393" customFormat="1" ht="14.25" customHeight="1" x14ac:dyDescent="0.25">
      <c r="B108" s="588"/>
      <c r="C108" s="589"/>
      <c r="D108" s="590"/>
      <c r="E108" s="591" t="s">
        <v>1167</v>
      </c>
      <c r="F108" s="592"/>
      <c r="G108" s="509" t="s">
        <v>1167</v>
      </c>
      <c r="H108" s="510" t="s">
        <v>1206</v>
      </c>
      <c r="I108" s="593" t="s">
        <v>1167</v>
      </c>
      <c r="J108" s="594"/>
      <c r="K108" s="595"/>
      <c r="L108" s="579"/>
      <c r="M108" s="652">
        <v>2899</v>
      </c>
      <c r="N108" s="596" t="str">
        <f>'для впр'!E119</f>
        <v>Кромка в колір</v>
      </c>
      <c r="O108" s="597"/>
      <c r="P108" s="597"/>
      <c r="Q108" s="598"/>
      <c r="R108" s="599"/>
      <c r="S108" s="600" t="str">
        <f>'для впр'!J119</f>
        <v>Кромка Нестандарт</v>
      </c>
      <c r="T108" s="601"/>
      <c r="U108" s="602"/>
      <c r="V108" s="599"/>
      <c r="W108" s="598"/>
      <c r="X108" s="598"/>
      <c r="Y108" s="598"/>
      <c r="Z108" s="598"/>
      <c r="AA108" s="444" t="s">
        <v>1100</v>
      </c>
      <c r="AB108" s="579" t="s">
        <v>1142</v>
      </c>
      <c r="AC108" s="603" t="s">
        <v>1163</v>
      </c>
      <c r="AK108" s="604" t="s">
        <v>1058</v>
      </c>
      <c r="AN108" s="605"/>
      <c r="AR108" s="606" t="s">
        <v>12</v>
      </c>
      <c r="AS108" s="279" t="str">
        <f t="shared" si="16"/>
        <v>Кромка в колір</v>
      </c>
      <c r="AT108" s="279">
        <f t="shared" si="17"/>
        <v>0</v>
      </c>
      <c r="AU108" s="279">
        <f t="shared" si="18"/>
        <v>0</v>
      </c>
      <c r="AV108" s="279">
        <f t="shared" si="19"/>
        <v>0</v>
      </c>
      <c r="AW108" s="607" t="s">
        <v>193</v>
      </c>
      <c r="AX108" s="279" t="str">
        <f t="shared" si="20"/>
        <v>Кромка Нестандарт</v>
      </c>
      <c r="AY108" s="279">
        <f t="shared" si="21"/>
        <v>0</v>
      </c>
      <c r="AZ108" s="279">
        <f t="shared" si="22"/>
        <v>0</v>
      </c>
      <c r="BA108" s="280">
        <f t="shared" si="23"/>
        <v>0</v>
      </c>
      <c r="BG108" s="586" t="s">
        <v>1245</v>
      </c>
    </row>
    <row r="109" spans="2:59" s="393" customFormat="1" ht="14.25" customHeight="1" x14ac:dyDescent="0.25">
      <c r="B109" s="588"/>
      <c r="C109" s="589"/>
      <c r="D109" s="590"/>
      <c r="E109" s="591" t="s">
        <v>1168</v>
      </c>
      <c r="F109" s="592"/>
      <c r="G109" s="509" t="s">
        <v>1168</v>
      </c>
      <c r="H109" s="510" t="s">
        <v>1207</v>
      </c>
      <c r="I109" s="593" t="s">
        <v>1168</v>
      </c>
      <c r="J109" s="594"/>
      <c r="K109" s="595"/>
      <c r="L109" s="579"/>
      <c r="M109" s="652">
        <v>2899</v>
      </c>
      <c r="N109" s="596" t="str">
        <f>'для впр'!E120</f>
        <v>Кромка в колір</v>
      </c>
      <c r="O109" s="597"/>
      <c r="P109" s="597"/>
      <c r="Q109" s="598"/>
      <c r="R109" s="599"/>
      <c r="S109" s="600" t="str">
        <f>'для впр'!J120</f>
        <v>Кромка Нестандарт</v>
      </c>
      <c r="T109" s="601"/>
      <c r="U109" s="602"/>
      <c r="V109" s="599"/>
      <c r="W109" s="598"/>
      <c r="X109" s="598"/>
      <c r="Y109" s="598"/>
      <c r="Z109" s="598"/>
      <c r="AA109" s="444" t="s">
        <v>1101</v>
      </c>
      <c r="AB109" s="579" t="s">
        <v>1143</v>
      </c>
      <c r="AC109" s="603" t="s">
        <v>1163</v>
      </c>
      <c r="AK109" s="604" t="s">
        <v>1058</v>
      </c>
      <c r="AN109" s="605"/>
      <c r="AR109" s="606" t="s">
        <v>12</v>
      </c>
      <c r="AS109" s="279" t="str">
        <f t="shared" si="16"/>
        <v>Кромка в колір</v>
      </c>
      <c r="AT109" s="279">
        <f t="shared" si="17"/>
        <v>0</v>
      </c>
      <c r="AU109" s="279">
        <f t="shared" si="18"/>
        <v>0</v>
      </c>
      <c r="AV109" s="279">
        <f t="shared" si="19"/>
        <v>0</v>
      </c>
      <c r="AW109" s="607" t="s">
        <v>193</v>
      </c>
      <c r="AX109" s="279" t="str">
        <f t="shared" si="20"/>
        <v>Кромка Нестандарт</v>
      </c>
      <c r="AY109" s="279">
        <f t="shared" si="21"/>
        <v>0</v>
      </c>
      <c r="AZ109" s="279">
        <f t="shared" si="22"/>
        <v>0</v>
      </c>
      <c r="BA109" s="280">
        <f t="shared" si="23"/>
        <v>0</v>
      </c>
      <c r="BG109" s="586" t="s">
        <v>1246</v>
      </c>
    </row>
    <row r="110" spans="2:59" s="393" customFormat="1" ht="14.25" customHeight="1" x14ac:dyDescent="0.25">
      <c r="B110" s="588"/>
      <c r="C110" s="589"/>
      <c r="D110" s="590"/>
      <c r="E110" s="591" t="s">
        <v>1169</v>
      </c>
      <c r="F110" s="592"/>
      <c r="G110" s="509" t="s">
        <v>1169</v>
      </c>
      <c r="H110" s="510" t="s">
        <v>1208</v>
      </c>
      <c r="I110" s="593" t="s">
        <v>1169</v>
      </c>
      <c r="J110" s="594"/>
      <c r="K110" s="595"/>
      <c r="L110" s="579"/>
      <c r="M110" s="652">
        <v>2899</v>
      </c>
      <c r="N110" s="596" t="str">
        <f>'для впр'!E121</f>
        <v>Кромка в колір</v>
      </c>
      <c r="O110" s="597"/>
      <c r="P110" s="597"/>
      <c r="Q110" s="598"/>
      <c r="R110" s="599"/>
      <c r="S110" s="600" t="str">
        <f>'для впр'!J121</f>
        <v>Кромка Нестандарт</v>
      </c>
      <c r="T110" s="601"/>
      <c r="U110" s="602"/>
      <c r="V110" s="599"/>
      <c r="W110" s="598"/>
      <c r="X110" s="598"/>
      <c r="Y110" s="598"/>
      <c r="Z110" s="598"/>
      <c r="AA110" s="444" t="s">
        <v>1102</v>
      </c>
      <c r="AB110" s="579" t="s">
        <v>1144</v>
      </c>
      <c r="AC110" s="603" t="s">
        <v>1163</v>
      </c>
      <c r="AK110" s="604" t="s">
        <v>1058</v>
      </c>
      <c r="AN110" s="605"/>
      <c r="AR110" s="606" t="s">
        <v>12</v>
      </c>
      <c r="AS110" s="279" t="str">
        <f t="shared" si="16"/>
        <v>Кромка в колір</v>
      </c>
      <c r="AT110" s="279">
        <f t="shared" si="17"/>
        <v>0</v>
      </c>
      <c r="AU110" s="279">
        <f t="shared" si="18"/>
        <v>0</v>
      </c>
      <c r="AV110" s="279">
        <f t="shared" si="19"/>
        <v>0</v>
      </c>
      <c r="AW110" s="607" t="s">
        <v>193</v>
      </c>
      <c r="AX110" s="279" t="str">
        <f t="shared" si="20"/>
        <v>Кромка Нестандарт</v>
      </c>
      <c r="AY110" s="279">
        <f t="shared" si="21"/>
        <v>0</v>
      </c>
      <c r="AZ110" s="279">
        <f t="shared" si="22"/>
        <v>0</v>
      </c>
      <c r="BA110" s="280">
        <f t="shared" si="23"/>
        <v>0</v>
      </c>
      <c r="BG110" s="586" t="s">
        <v>1247</v>
      </c>
    </row>
    <row r="111" spans="2:59" s="393" customFormat="1" ht="14.25" customHeight="1" x14ac:dyDescent="0.25">
      <c r="B111" s="588"/>
      <c r="C111" s="589"/>
      <c r="D111" s="590"/>
      <c r="E111" s="591" t="s">
        <v>1170</v>
      </c>
      <c r="F111" s="592"/>
      <c r="G111" s="509" t="s">
        <v>1170</v>
      </c>
      <c r="H111" s="510" t="s">
        <v>1209</v>
      </c>
      <c r="I111" s="593" t="s">
        <v>1170</v>
      </c>
      <c r="J111" s="594"/>
      <c r="K111" s="595"/>
      <c r="L111" s="579"/>
      <c r="M111" s="652">
        <v>2899</v>
      </c>
      <c r="N111" s="596" t="str">
        <f>'для впр'!E122</f>
        <v>Кромка в колір</v>
      </c>
      <c r="O111" s="597"/>
      <c r="P111" s="597"/>
      <c r="Q111" s="598"/>
      <c r="R111" s="599"/>
      <c r="S111" s="600" t="str">
        <f>'для впр'!J122</f>
        <v>Кромка Нестандарт</v>
      </c>
      <c r="T111" s="601"/>
      <c r="U111" s="602"/>
      <c r="V111" s="599"/>
      <c r="W111" s="598"/>
      <c r="X111" s="598"/>
      <c r="Y111" s="598"/>
      <c r="Z111" s="598"/>
      <c r="AA111" s="444" t="s">
        <v>1103</v>
      </c>
      <c r="AB111" s="579" t="s">
        <v>1145</v>
      </c>
      <c r="AC111" s="603" t="s">
        <v>1163</v>
      </c>
      <c r="AK111" s="604" t="s">
        <v>1058</v>
      </c>
      <c r="AN111" s="605"/>
      <c r="AR111" s="606" t="s">
        <v>12</v>
      </c>
      <c r="AS111" s="279" t="str">
        <f t="shared" si="16"/>
        <v>Кромка в колір</v>
      </c>
      <c r="AT111" s="279">
        <f t="shared" si="17"/>
        <v>0</v>
      </c>
      <c r="AU111" s="279">
        <f t="shared" si="18"/>
        <v>0</v>
      </c>
      <c r="AV111" s="279">
        <f t="shared" si="19"/>
        <v>0</v>
      </c>
      <c r="AW111" s="607" t="s">
        <v>193</v>
      </c>
      <c r="AX111" s="279" t="str">
        <f t="shared" si="20"/>
        <v>Кромка Нестандарт</v>
      </c>
      <c r="AY111" s="279">
        <f t="shared" si="21"/>
        <v>0</v>
      </c>
      <c r="AZ111" s="279">
        <f t="shared" si="22"/>
        <v>0</v>
      </c>
      <c r="BA111" s="280">
        <f t="shared" si="23"/>
        <v>0</v>
      </c>
      <c r="BG111" s="586" t="s">
        <v>1248</v>
      </c>
    </row>
    <row r="112" spans="2:59" s="393" customFormat="1" ht="14.25" customHeight="1" x14ac:dyDescent="0.25">
      <c r="B112" s="588"/>
      <c r="C112" s="589"/>
      <c r="D112" s="590"/>
      <c r="E112" s="591" t="s">
        <v>1171</v>
      </c>
      <c r="F112" s="592"/>
      <c r="G112" s="509" t="s">
        <v>1171</v>
      </c>
      <c r="H112" s="510" t="s">
        <v>1210</v>
      </c>
      <c r="I112" s="593" t="s">
        <v>1171</v>
      </c>
      <c r="J112" s="594"/>
      <c r="K112" s="595"/>
      <c r="L112" s="579"/>
      <c r="M112" s="652">
        <v>2899</v>
      </c>
      <c r="N112" s="596" t="str">
        <f>'для впр'!E123</f>
        <v>Кромка в колір</v>
      </c>
      <c r="O112" s="597"/>
      <c r="P112" s="597"/>
      <c r="Q112" s="598"/>
      <c r="R112" s="599"/>
      <c r="S112" s="600" t="str">
        <f>'для впр'!J123</f>
        <v>Кромка Нестандарт</v>
      </c>
      <c r="T112" s="601"/>
      <c r="U112" s="602"/>
      <c r="V112" s="599"/>
      <c r="W112" s="598"/>
      <c r="X112" s="598"/>
      <c r="Y112" s="598"/>
      <c r="Z112" s="598"/>
      <c r="AA112" s="444" t="s">
        <v>1104</v>
      </c>
      <c r="AB112" s="579" t="s">
        <v>1137</v>
      </c>
      <c r="AC112" s="603" t="s">
        <v>1163</v>
      </c>
      <c r="AK112" s="604" t="s">
        <v>1058</v>
      </c>
      <c r="AN112" s="605"/>
      <c r="AR112" s="606" t="s">
        <v>12</v>
      </c>
      <c r="AS112" s="279" t="str">
        <f t="shared" si="16"/>
        <v>Кромка в колір</v>
      </c>
      <c r="AT112" s="279">
        <f t="shared" si="17"/>
        <v>0</v>
      </c>
      <c r="AU112" s="279">
        <f t="shared" si="18"/>
        <v>0</v>
      </c>
      <c r="AV112" s="279">
        <f t="shared" si="19"/>
        <v>0</v>
      </c>
      <c r="AW112" s="607" t="s">
        <v>193</v>
      </c>
      <c r="AX112" s="279" t="str">
        <f t="shared" si="20"/>
        <v>Кромка Нестандарт</v>
      </c>
      <c r="AY112" s="279">
        <f t="shared" si="21"/>
        <v>0</v>
      </c>
      <c r="AZ112" s="279">
        <f t="shared" si="22"/>
        <v>0</v>
      </c>
      <c r="BA112" s="280">
        <f t="shared" si="23"/>
        <v>0</v>
      </c>
      <c r="BG112" s="586" t="s">
        <v>1249</v>
      </c>
    </row>
    <row r="113" spans="2:59" s="393" customFormat="1" ht="14.25" customHeight="1" x14ac:dyDescent="0.25">
      <c r="B113" s="588"/>
      <c r="C113" s="589"/>
      <c r="D113" s="590"/>
      <c r="E113" s="591" t="s">
        <v>1172</v>
      </c>
      <c r="F113" s="592"/>
      <c r="G113" s="509" t="s">
        <v>1172</v>
      </c>
      <c r="H113" s="510" t="s">
        <v>1211</v>
      </c>
      <c r="I113" s="593" t="s">
        <v>1172</v>
      </c>
      <c r="J113" s="594"/>
      <c r="K113" s="595"/>
      <c r="L113" s="579"/>
      <c r="M113" s="652">
        <v>2899</v>
      </c>
      <c r="N113" s="596" t="str">
        <f>'для впр'!E124</f>
        <v>Кромка в колір</v>
      </c>
      <c r="O113" s="597"/>
      <c r="P113" s="597"/>
      <c r="Q113" s="598"/>
      <c r="R113" s="599"/>
      <c r="S113" s="600" t="str">
        <f>'для впр'!J124</f>
        <v>Кромка Нестандарт</v>
      </c>
      <c r="T113" s="601"/>
      <c r="U113" s="602"/>
      <c r="V113" s="599"/>
      <c r="W113" s="598"/>
      <c r="X113" s="598"/>
      <c r="Y113" s="598"/>
      <c r="Z113" s="598"/>
      <c r="AA113" s="444" t="s">
        <v>1105</v>
      </c>
      <c r="AB113" s="579" t="s">
        <v>1146</v>
      </c>
      <c r="AC113" s="603" t="s">
        <v>1163</v>
      </c>
      <c r="AK113" s="604" t="s">
        <v>1058</v>
      </c>
      <c r="AN113" s="605"/>
      <c r="AR113" s="606" t="s">
        <v>12</v>
      </c>
      <c r="AS113" s="279" t="str">
        <f t="shared" si="16"/>
        <v>Кромка в колір</v>
      </c>
      <c r="AT113" s="279">
        <f t="shared" si="17"/>
        <v>0</v>
      </c>
      <c r="AU113" s="279">
        <f t="shared" si="18"/>
        <v>0</v>
      </c>
      <c r="AV113" s="279">
        <f t="shared" si="19"/>
        <v>0</v>
      </c>
      <c r="AW113" s="607" t="s">
        <v>193</v>
      </c>
      <c r="AX113" s="279" t="str">
        <f t="shared" si="20"/>
        <v>Кромка Нестандарт</v>
      </c>
      <c r="AY113" s="279">
        <f t="shared" si="21"/>
        <v>0</v>
      </c>
      <c r="AZ113" s="279">
        <f t="shared" si="22"/>
        <v>0</v>
      </c>
      <c r="BA113" s="280">
        <f t="shared" si="23"/>
        <v>0</v>
      </c>
      <c r="BG113" s="586" t="s">
        <v>1250</v>
      </c>
    </row>
    <row r="114" spans="2:59" s="393" customFormat="1" ht="14.25" customHeight="1" x14ac:dyDescent="0.25">
      <c r="B114" s="588"/>
      <c r="C114" s="589"/>
      <c r="D114" s="590"/>
      <c r="E114" s="591" t="s">
        <v>1173</v>
      </c>
      <c r="F114" s="592"/>
      <c r="G114" s="509" t="s">
        <v>1173</v>
      </c>
      <c r="H114" s="510" t="s">
        <v>1212</v>
      </c>
      <c r="I114" s="593" t="s">
        <v>1173</v>
      </c>
      <c r="J114" s="594"/>
      <c r="K114" s="595"/>
      <c r="L114" s="579"/>
      <c r="M114" s="652">
        <v>2899</v>
      </c>
      <c r="N114" s="596" t="str">
        <f>'для впр'!E125</f>
        <v>Кромка в колір</v>
      </c>
      <c r="O114" s="597"/>
      <c r="P114" s="597"/>
      <c r="Q114" s="598"/>
      <c r="R114" s="599"/>
      <c r="S114" s="600" t="str">
        <f>'для впр'!J125</f>
        <v>Кромка Нестандарт</v>
      </c>
      <c r="T114" s="601"/>
      <c r="U114" s="602"/>
      <c r="V114" s="599"/>
      <c r="W114" s="598"/>
      <c r="X114" s="598"/>
      <c r="Y114" s="598"/>
      <c r="Z114" s="598"/>
      <c r="AA114" s="444" t="s">
        <v>1106</v>
      </c>
      <c r="AB114" s="579" t="s">
        <v>1147</v>
      </c>
      <c r="AC114" s="603" t="s">
        <v>1163</v>
      </c>
      <c r="AK114" s="604" t="s">
        <v>1058</v>
      </c>
      <c r="AN114" s="605"/>
      <c r="AR114" s="606" t="s">
        <v>12</v>
      </c>
      <c r="AS114" s="279" t="str">
        <f t="shared" si="16"/>
        <v>Кромка в колір</v>
      </c>
      <c r="AT114" s="279">
        <f t="shared" si="17"/>
        <v>0</v>
      </c>
      <c r="AU114" s="279">
        <f t="shared" si="18"/>
        <v>0</v>
      </c>
      <c r="AV114" s="279">
        <f t="shared" si="19"/>
        <v>0</v>
      </c>
      <c r="AW114" s="607" t="s">
        <v>193</v>
      </c>
      <c r="AX114" s="279" t="str">
        <f t="shared" si="20"/>
        <v>Кромка Нестандарт</v>
      </c>
      <c r="AY114" s="279">
        <f t="shared" si="21"/>
        <v>0</v>
      </c>
      <c r="AZ114" s="279">
        <f t="shared" si="22"/>
        <v>0</v>
      </c>
      <c r="BA114" s="280">
        <f t="shared" si="23"/>
        <v>0</v>
      </c>
      <c r="BG114" s="586" t="s">
        <v>1251</v>
      </c>
    </row>
    <row r="115" spans="2:59" s="393" customFormat="1" ht="14.25" customHeight="1" x14ac:dyDescent="0.25">
      <c r="B115" s="588"/>
      <c r="C115" s="589"/>
      <c r="D115" s="590"/>
      <c r="E115" s="591" t="s">
        <v>1174</v>
      </c>
      <c r="F115" s="592"/>
      <c r="G115" s="509" t="s">
        <v>1174</v>
      </c>
      <c r="H115" s="510" t="s">
        <v>1213</v>
      </c>
      <c r="I115" s="593" t="s">
        <v>1174</v>
      </c>
      <c r="J115" s="594"/>
      <c r="K115" s="595"/>
      <c r="L115" s="579"/>
      <c r="M115" s="652">
        <v>2699</v>
      </c>
      <c r="N115" s="596" t="str">
        <f>'для впр'!E126</f>
        <v>Кромка в колір</v>
      </c>
      <c r="O115" s="597"/>
      <c r="P115" s="597"/>
      <c r="Q115" s="598"/>
      <c r="R115" s="599"/>
      <c r="S115" s="600" t="str">
        <f>'для впр'!J126</f>
        <v>Кромка Нестандарт</v>
      </c>
      <c r="T115" s="601"/>
      <c r="U115" s="602"/>
      <c r="V115" s="599"/>
      <c r="W115" s="598"/>
      <c r="X115" s="598"/>
      <c r="Y115" s="598"/>
      <c r="Z115" s="598"/>
      <c r="AA115" s="444" t="s">
        <v>1107</v>
      </c>
      <c r="AB115" s="579" t="s">
        <v>1148</v>
      </c>
      <c r="AC115" s="603" t="s">
        <v>190</v>
      </c>
      <c r="AK115" s="604" t="s">
        <v>1058</v>
      </c>
      <c r="AN115" s="605"/>
      <c r="AR115" s="606" t="s">
        <v>12</v>
      </c>
      <c r="AS115" s="279" t="str">
        <f t="shared" si="16"/>
        <v>Кромка в колір</v>
      </c>
      <c r="AT115" s="279">
        <f t="shared" si="17"/>
        <v>0</v>
      </c>
      <c r="AU115" s="279">
        <f t="shared" si="18"/>
        <v>0</v>
      </c>
      <c r="AV115" s="279">
        <f t="shared" si="19"/>
        <v>0</v>
      </c>
      <c r="AW115" s="607" t="s">
        <v>193</v>
      </c>
      <c r="AX115" s="279" t="str">
        <f t="shared" si="20"/>
        <v>Кромка Нестандарт</v>
      </c>
      <c r="AY115" s="279">
        <f t="shared" si="21"/>
        <v>0</v>
      </c>
      <c r="AZ115" s="279">
        <f t="shared" si="22"/>
        <v>0</v>
      </c>
      <c r="BA115" s="280">
        <f t="shared" si="23"/>
        <v>0</v>
      </c>
      <c r="BG115" s="586" t="s">
        <v>1252</v>
      </c>
    </row>
    <row r="116" spans="2:59" s="393" customFormat="1" ht="14.25" customHeight="1" x14ac:dyDescent="0.25">
      <c r="B116" s="588"/>
      <c r="C116" s="589"/>
      <c r="D116" s="590"/>
      <c r="E116" s="591" t="s">
        <v>1175</v>
      </c>
      <c r="F116" s="592"/>
      <c r="G116" s="509" t="s">
        <v>1175</v>
      </c>
      <c r="H116" s="510" t="s">
        <v>1214</v>
      </c>
      <c r="I116" s="593" t="s">
        <v>1175</v>
      </c>
      <c r="J116" s="594"/>
      <c r="K116" s="595"/>
      <c r="L116" s="579"/>
      <c r="M116" s="652">
        <v>2699</v>
      </c>
      <c r="N116" s="596" t="str">
        <f>'для впр'!E127</f>
        <v>Кромка в колір</v>
      </c>
      <c r="O116" s="597"/>
      <c r="P116" s="597"/>
      <c r="Q116" s="598"/>
      <c r="R116" s="599"/>
      <c r="S116" s="600" t="str">
        <f>'для впр'!J127</f>
        <v>Кромка Нестандарт</v>
      </c>
      <c r="T116" s="601"/>
      <c r="U116" s="602"/>
      <c r="V116" s="599"/>
      <c r="W116" s="598"/>
      <c r="X116" s="598"/>
      <c r="Y116" s="598"/>
      <c r="Z116" s="598"/>
      <c r="AA116" s="444" t="s">
        <v>1108</v>
      </c>
      <c r="AB116" s="579" t="s">
        <v>1149</v>
      </c>
      <c r="AC116" s="603" t="s">
        <v>190</v>
      </c>
      <c r="AK116" s="604" t="s">
        <v>1058</v>
      </c>
      <c r="AN116" s="605"/>
      <c r="AR116" s="606" t="s">
        <v>12</v>
      </c>
      <c r="AS116" s="279" t="str">
        <f t="shared" si="16"/>
        <v>Кромка в колір</v>
      </c>
      <c r="AT116" s="279">
        <f t="shared" si="17"/>
        <v>0</v>
      </c>
      <c r="AU116" s="279">
        <f t="shared" si="18"/>
        <v>0</v>
      </c>
      <c r="AV116" s="279">
        <f t="shared" si="19"/>
        <v>0</v>
      </c>
      <c r="AW116" s="607" t="s">
        <v>193</v>
      </c>
      <c r="AX116" s="279" t="str">
        <f t="shared" si="20"/>
        <v>Кромка Нестандарт</v>
      </c>
      <c r="AY116" s="279">
        <f t="shared" si="21"/>
        <v>0</v>
      </c>
      <c r="AZ116" s="279">
        <f t="shared" si="22"/>
        <v>0</v>
      </c>
      <c r="BA116" s="280">
        <f t="shared" si="23"/>
        <v>0</v>
      </c>
      <c r="BG116" s="586" t="s">
        <v>1253</v>
      </c>
    </row>
    <row r="117" spans="2:59" s="393" customFormat="1" ht="14.25" customHeight="1" x14ac:dyDescent="0.25">
      <c r="B117" s="588"/>
      <c r="C117" s="589"/>
      <c r="D117" s="590"/>
      <c r="E117" s="591" t="s">
        <v>1176</v>
      </c>
      <c r="F117" s="592"/>
      <c r="G117" s="509" t="s">
        <v>1176</v>
      </c>
      <c r="H117" s="510" t="s">
        <v>1215</v>
      </c>
      <c r="I117" s="593" t="s">
        <v>1176</v>
      </c>
      <c r="J117" s="594"/>
      <c r="K117" s="595"/>
      <c r="L117" s="579"/>
      <c r="M117" s="652">
        <v>2699</v>
      </c>
      <c r="N117" s="596" t="str">
        <f>'для впр'!E128</f>
        <v>Кромка в колір</v>
      </c>
      <c r="O117" s="597"/>
      <c r="P117" s="597"/>
      <c r="Q117" s="598"/>
      <c r="R117" s="599"/>
      <c r="S117" s="600" t="str">
        <f>'для впр'!J128</f>
        <v>Кромка Нестандарт</v>
      </c>
      <c r="T117" s="601"/>
      <c r="U117" s="602"/>
      <c r="V117" s="599"/>
      <c r="W117" s="598"/>
      <c r="X117" s="598"/>
      <c r="Y117" s="598"/>
      <c r="Z117" s="598"/>
      <c r="AA117" s="444" t="s">
        <v>1109</v>
      </c>
      <c r="AB117" s="579" t="s">
        <v>1150</v>
      </c>
      <c r="AC117" s="603" t="s">
        <v>190</v>
      </c>
      <c r="AK117" s="604" t="s">
        <v>1058</v>
      </c>
      <c r="AN117" s="605"/>
      <c r="AR117" s="606" t="s">
        <v>12</v>
      </c>
      <c r="AS117" s="279" t="str">
        <f t="shared" si="16"/>
        <v>Кромка в колір</v>
      </c>
      <c r="AT117" s="279">
        <f t="shared" si="17"/>
        <v>0</v>
      </c>
      <c r="AU117" s="279">
        <f t="shared" si="18"/>
        <v>0</v>
      </c>
      <c r="AV117" s="279">
        <f t="shared" si="19"/>
        <v>0</v>
      </c>
      <c r="AW117" s="607" t="s">
        <v>193</v>
      </c>
      <c r="AX117" s="279" t="str">
        <f t="shared" si="20"/>
        <v>Кромка Нестандарт</v>
      </c>
      <c r="AY117" s="279">
        <f t="shared" si="21"/>
        <v>0</v>
      </c>
      <c r="AZ117" s="279">
        <f t="shared" si="22"/>
        <v>0</v>
      </c>
      <c r="BA117" s="280">
        <f t="shared" si="23"/>
        <v>0</v>
      </c>
      <c r="BG117" s="586" t="s">
        <v>1254</v>
      </c>
    </row>
    <row r="118" spans="2:59" s="393" customFormat="1" ht="14.25" customHeight="1" x14ac:dyDescent="0.25">
      <c r="B118" s="588"/>
      <c r="C118" s="589"/>
      <c r="D118" s="590"/>
      <c r="E118" s="591" t="s">
        <v>1177</v>
      </c>
      <c r="F118" s="592"/>
      <c r="G118" s="509" t="s">
        <v>1177</v>
      </c>
      <c r="H118" s="510" t="s">
        <v>1216</v>
      </c>
      <c r="I118" s="593" t="s">
        <v>1177</v>
      </c>
      <c r="J118" s="594"/>
      <c r="K118" s="595"/>
      <c r="L118" s="579"/>
      <c r="M118" s="652">
        <v>2699</v>
      </c>
      <c r="N118" s="596" t="str">
        <f>'для впр'!E129</f>
        <v>Кромка в колір</v>
      </c>
      <c r="O118" s="597"/>
      <c r="P118" s="597"/>
      <c r="Q118" s="598"/>
      <c r="R118" s="599"/>
      <c r="S118" s="600" t="str">
        <f>'для впр'!J129</f>
        <v>Кромка Нестандарт</v>
      </c>
      <c r="T118" s="601"/>
      <c r="U118" s="602"/>
      <c r="V118" s="599"/>
      <c r="W118" s="598"/>
      <c r="X118" s="598"/>
      <c r="Y118" s="598"/>
      <c r="Z118" s="598"/>
      <c r="AA118" s="444" t="s">
        <v>1110</v>
      </c>
      <c r="AB118" s="579" t="s">
        <v>1151</v>
      </c>
      <c r="AC118" s="603" t="s">
        <v>190</v>
      </c>
      <c r="AK118" s="604" t="s">
        <v>1058</v>
      </c>
      <c r="AN118" s="605"/>
      <c r="AR118" s="606" t="s">
        <v>12</v>
      </c>
      <c r="AS118" s="279" t="str">
        <f t="shared" si="16"/>
        <v>Кромка в колір</v>
      </c>
      <c r="AT118" s="279">
        <f t="shared" si="17"/>
        <v>0</v>
      </c>
      <c r="AU118" s="279">
        <f t="shared" si="18"/>
        <v>0</v>
      </c>
      <c r="AV118" s="279">
        <f t="shared" si="19"/>
        <v>0</v>
      </c>
      <c r="AW118" s="607" t="s">
        <v>193</v>
      </c>
      <c r="AX118" s="279" t="str">
        <f t="shared" si="20"/>
        <v>Кромка Нестандарт</v>
      </c>
      <c r="AY118" s="279">
        <f t="shared" si="21"/>
        <v>0</v>
      </c>
      <c r="AZ118" s="279">
        <f t="shared" si="22"/>
        <v>0</v>
      </c>
      <c r="BA118" s="280">
        <f t="shared" si="23"/>
        <v>0</v>
      </c>
      <c r="BG118" s="586" t="s">
        <v>1255</v>
      </c>
    </row>
    <row r="119" spans="2:59" s="393" customFormat="1" ht="14.25" customHeight="1" x14ac:dyDescent="0.25">
      <c r="B119" s="588"/>
      <c r="C119" s="589"/>
      <c r="D119" s="590"/>
      <c r="E119" s="591" t="s">
        <v>1178</v>
      </c>
      <c r="F119" s="592"/>
      <c r="G119" s="509" t="s">
        <v>1178</v>
      </c>
      <c r="H119" s="510" t="s">
        <v>1217</v>
      </c>
      <c r="I119" s="593" t="s">
        <v>1178</v>
      </c>
      <c r="J119" s="594"/>
      <c r="K119" s="595"/>
      <c r="L119" s="579"/>
      <c r="M119" s="652">
        <v>2699</v>
      </c>
      <c r="N119" s="596" t="str">
        <f>'для впр'!E130</f>
        <v>Кромка в колір</v>
      </c>
      <c r="O119" s="597"/>
      <c r="P119" s="597"/>
      <c r="Q119" s="598"/>
      <c r="R119" s="599"/>
      <c r="S119" s="600" t="str">
        <f>'для впр'!J130</f>
        <v>Кромка Нестандарт</v>
      </c>
      <c r="T119" s="601"/>
      <c r="U119" s="602"/>
      <c r="V119" s="599"/>
      <c r="W119" s="598"/>
      <c r="X119" s="598"/>
      <c r="Y119" s="598"/>
      <c r="Z119" s="598"/>
      <c r="AA119" s="444" t="s">
        <v>1111</v>
      </c>
      <c r="AB119" s="579" t="s">
        <v>1152</v>
      </c>
      <c r="AC119" s="603" t="s">
        <v>190</v>
      </c>
      <c r="AK119" s="604" t="s">
        <v>1058</v>
      </c>
      <c r="AN119" s="605"/>
      <c r="AR119" s="606" t="s">
        <v>12</v>
      </c>
      <c r="AS119" s="279" t="str">
        <f t="shared" si="16"/>
        <v>Кромка в колір</v>
      </c>
      <c r="AT119" s="279">
        <f t="shared" si="17"/>
        <v>0</v>
      </c>
      <c r="AU119" s="279">
        <f t="shared" si="18"/>
        <v>0</v>
      </c>
      <c r="AV119" s="279">
        <f t="shared" si="19"/>
        <v>0</v>
      </c>
      <c r="AW119" s="607" t="s">
        <v>193</v>
      </c>
      <c r="AX119" s="279" t="str">
        <f t="shared" si="20"/>
        <v>Кромка Нестандарт</v>
      </c>
      <c r="AY119" s="279">
        <f t="shared" si="21"/>
        <v>0</v>
      </c>
      <c r="AZ119" s="279">
        <f t="shared" si="22"/>
        <v>0</v>
      </c>
      <c r="BA119" s="280">
        <f t="shared" si="23"/>
        <v>0</v>
      </c>
      <c r="BG119" s="586" t="s">
        <v>1256</v>
      </c>
    </row>
    <row r="120" spans="2:59" s="393" customFormat="1" ht="14.25" customHeight="1" x14ac:dyDescent="0.25">
      <c r="B120" s="588"/>
      <c r="C120" s="589"/>
      <c r="D120" s="590"/>
      <c r="E120" s="591" t="s">
        <v>1179</v>
      </c>
      <c r="F120" s="592"/>
      <c r="G120" s="509" t="s">
        <v>1179</v>
      </c>
      <c r="H120" s="510" t="s">
        <v>1218</v>
      </c>
      <c r="I120" s="593" t="s">
        <v>1179</v>
      </c>
      <c r="J120" s="594"/>
      <c r="K120" s="595"/>
      <c r="L120" s="579"/>
      <c r="M120" s="652">
        <v>2699</v>
      </c>
      <c r="N120" s="596" t="str">
        <f>'для впр'!E131</f>
        <v>Кромка в колір</v>
      </c>
      <c r="O120" s="597"/>
      <c r="P120" s="597"/>
      <c r="Q120" s="598"/>
      <c r="R120" s="599"/>
      <c r="S120" s="600" t="str">
        <f>'для впр'!J131</f>
        <v>Кромка Нестандарт</v>
      </c>
      <c r="T120" s="601"/>
      <c r="U120" s="602"/>
      <c r="V120" s="599"/>
      <c r="W120" s="598"/>
      <c r="X120" s="598"/>
      <c r="Y120" s="598"/>
      <c r="Z120" s="598"/>
      <c r="AA120" s="444" t="s">
        <v>1112</v>
      </c>
      <c r="AB120" s="579" t="s">
        <v>1139</v>
      </c>
      <c r="AC120" s="603" t="s">
        <v>190</v>
      </c>
      <c r="AK120" s="604" t="s">
        <v>1058</v>
      </c>
      <c r="AN120" s="605"/>
      <c r="AR120" s="606" t="s">
        <v>12</v>
      </c>
      <c r="AS120" s="279" t="str">
        <f t="shared" si="16"/>
        <v>Кромка в колір</v>
      </c>
      <c r="AT120" s="279">
        <f t="shared" si="17"/>
        <v>0</v>
      </c>
      <c r="AU120" s="279">
        <f t="shared" si="18"/>
        <v>0</v>
      </c>
      <c r="AV120" s="279">
        <f t="shared" si="19"/>
        <v>0</v>
      </c>
      <c r="AW120" s="607" t="s">
        <v>193</v>
      </c>
      <c r="AX120" s="279" t="str">
        <f t="shared" si="20"/>
        <v>Кромка Нестандарт</v>
      </c>
      <c r="AY120" s="279">
        <f t="shared" si="21"/>
        <v>0</v>
      </c>
      <c r="AZ120" s="279">
        <f t="shared" si="22"/>
        <v>0</v>
      </c>
      <c r="BA120" s="280">
        <f t="shared" si="23"/>
        <v>0</v>
      </c>
      <c r="BG120" s="586" t="s">
        <v>1257</v>
      </c>
    </row>
    <row r="121" spans="2:59" s="393" customFormat="1" ht="14.25" customHeight="1" x14ac:dyDescent="0.25">
      <c r="B121" s="588"/>
      <c r="C121" s="589"/>
      <c r="D121" s="590"/>
      <c r="E121" s="591" t="s">
        <v>1180</v>
      </c>
      <c r="F121" s="592"/>
      <c r="G121" s="509" t="s">
        <v>1180</v>
      </c>
      <c r="H121" s="510" t="s">
        <v>1219</v>
      </c>
      <c r="I121" s="593" t="s">
        <v>1180</v>
      </c>
      <c r="J121" s="594"/>
      <c r="K121" s="595"/>
      <c r="L121" s="579"/>
      <c r="M121" s="652">
        <v>2699</v>
      </c>
      <c r="N121" s="596" t="str">
        <f>'для впр'!E132</f>
        <v>Кромка в колір</v>
      </c>
      <c r="O121" s="597"/>
      <c r="P121" s="597"/>
      <c r="Q121" s="598"/>
      <c r="R121" s="599"/>
      <c r="S121" s="600" t="str">
        <f>'для впр'!J132</f>
        <v>Кромка Нестандарт</v>
      </c>
      <c r="T121" s="601"/>
      <c r="U121" s="602"/>
      <c r="V121" s="599"/>
      <c r="W121" s="598"/>
      <c r="X121" s="598"/>
      <c r="Y121" s="598"/>
      <c r="Z121" s="598"/>
      <c r="AA121" s="444" t="s">
        <v>1113</v>
      </c>
      <c r="AB121" s="579" t="s">
        <v>1153</v>
      </c>
      <c r="AC121" s="603" t="s">
        <v>190</v>
      </c>
      <c r="AK121" s="604" t="s">
        <v>1058</v>
      </c>
      <c r="AN121" s="605"/>
      <c r="AR121" s="606" t="s">
        <v>12</v>
      </c>
      <c r="AS121" s="279" t="str">
        <f t="shared" si="16"/>
        <v>Кромка в колір</v>
      </c>
      <c r="AT121" s="279">
        <f t="shared" si="17"/>
        <v>0</v>
      </c>
      <c r="AU121" s="279">
        <f t="shared" si="18"/>
        <v>0</v>
      </c>
      <c r="AV121" s="279">
        <f t="shared" si="19"/>
        <v>0</v>
      </c>
      <c r="AW121" s="607" t="s">
        <v>193</v>
      </c>
      <c r="AX121" s="279" t="str">
        <f t="shared" si="20"/>
        <v>Кромка Нестандарт</v>
      </c>
      <c r="AY121" s="279">
        <f t="shared" si="21"/>
        <v>0</v>
      </c>
      <c r="AZ121" s="279">
        <f t="shared" si="22"/>
        <v>0</v>
      </c>
      <c r="BA121" s="280">
        <f t="shared" si="23"/>
        <v>0</v>
      </c>
      <c r="BG121" s="586" t="s">
        <v>1258</v>
      </c>
    </row>
    <row r="122" spans="2:59" s="393" customFormat="1" ht="14.25" customHeight="1" x14ac:dyDescent="0.25">
      <c r="B122" s="588"/>
      <c r="C122" s="589"/>
      <c r="D122" s="590"/>
      <c r="E122" s="591" t="s">
        <v>1181</v>
      </c>
      <c r="F122" s="592"/>
      <c r="G122" s="509" t="s">
        <v>1181</v>
      </c>
      <c r="H122" s="510" t="s">
        <v>1220</v>
      </c>
      <c r="I122" s="593" t="s">
        <v>1181</v>
      </c>
      <c r="J122" s="594"/>
      <c r="K122" s="595"/>
      <c r="L122" s="579"/>
      <c r="M122" s="652">
        <v>2699</v>
      </c>
      <c r="N122" s="596" t="str">
        <f>'для впр'!E133</f>
        <v>Кромка в колір</v>
      </c>
      <c r="O122" s="597"/>
      <c r="P122" s="597"/>
      <c r="Q122" s="598"/>
      <c r="R122" s="599"/>
      <c r="S122" s="600" t="str">
        <f>'для впр'!J133</f>
        <v>Кромка Нестандарт</v>
      </c>
      <c r="T122" s="601"/>
      <c r="U122" s="602"/>
      <c r="V122" s="599"/>
      <c r="W122" s="598"/>
      <c r="X122" s="598"/>
      <c r="Y122" s="598"/>
      <c r="Z122" s="598"/>
      <c r="AA122" s="444" t="s">
        <v>1114</v>
      </c>
      <c r="AB122" s="579" t="s">
        <v>1154</v>
      </c>
      <c r="AC122" s="603" t="s">
        <v>190</v>
      </c>
      <c r="AK122" s="604" t="s">
        <v>1058</v>
      </c>
      <c r="AN122" s="605"/>
      <c r="AR122" s="606" t="s">
        <v>12</v>
      </c>
      <c r="AS122" s="279" t="str">
        <f t="shared" si="16"/>
        <v>Кромка в колір</v>
      </c>
      <c r="AT122" s="279">
        <f t="shared" si="17"/>
        <v>0</v>
      </c>
      <c r="AU122" s="279">
        <f t="shared" si="18"/>
        <v>0</v>
      </c>
      <c r="AV122" s="279">
        <f t="shared" si="19"/>
        <v>0</v>
      </c>
      <c r="AW122" s="607" t="s">
        <v>193</v>
      </c>
      <c r="AX122" s="279" t="str">
        <f t="shared" si="20"/>
        <v>Кромка Нестандарт</v>
      </c>
      <c r="AY122" s="279">
        <f t="shared" si="21"/>
        <v>0</v>
      </c>
      <c r="AZ122" s="279">
        <f t="shared" si="22"/>
        <v>0</v>
      </c>
      <c r="BA122" s="280">
        <f t="shared" si="23"/>
        <v>0</v>
      </c>
      <c r="BG122" s="586" t="s">
        <v>1259</v>
      </c>
    </row>
    <row r="123" spans="2:59" s="393" customFormat="1" ht="14.25" customHeight="1" x14ac:dyDescent="0.25">
      <c r="B123" s="588"/>
      <c r="C123" s="589"/>
      <c r="D123" s="590"/>
      <c r="E123" s="591" t="s">
        <v>1182</v>
      </c>
      <c r="F123" s="592"/>
      <c r="G123" s="509" t="s">
        <v>1182</v>
      </c>
      <c r="H123" s="510" t="s">
        <v>1221</v>
      </c>
      <c r="I123" s="593" t="s">
        <v>1182</v>
      </c>
      <c r="J123" s="594"/>
      <c r="K123" s="595"/>
      <c r="L123" s="579"/>
      <c r="M123" s="652">
        <v>2699</v>
      </c>
      <c r="N123" s="596" t="str">
        <f>'для впр'!E134</f>
        <v>Кромка в колір</v>
      </c>
      <c r="O123" s="597"/>
      <c r="P123" s="597"/>
      <c r="Q123" s="598"/>
      <c r="R123" s="599"/>
      <c r="S123" s="600" t="str">
        <f>'для впр'!J134</f>
        <v>Кромка Нестандарт</v>
      </c>
      <c r="T123" s="601"/>
      <c r="U123" s="602"/>
      <c r="V123" s="599"/>
      <c r="W123" s="598"/>
      <c r="X123" s="598"/>
      <c r="Y123" s="598"/>
      <c r="Z123" s="598"/>
      <c r="AA123" s="444" t="s">
        <v>1115</v>
      </c>
      <c r="AB123" s="579" t="s">
        <v>1155</v>
      </c>
      <c r="AC123" s="603" t="s">
        <v>190</v>
      </c>
      <c r="AK123" s="604" t="s">
        <v>1058</v>
      </c>
      <c r="AN123" s="605"/>
      <c r="AR123" s="606" t="s">
        <v>12</v>
      </c>
      <c r="AS123" s="279" t="str">
        <f t="shared" si="16"/>
        <v>Кромка в колір</v>
      </c>
      <c r="AT123" s="279">
        <f t="shared" si="17"/>
        <v>0</v>
      </c>
      <c r="AU123" s="279">
        <f t="shared" si="18"/>
        <v>0</v>
      </c>
      <c r="AV123" s="279">
        <f t="shared" si="19"/>
        <v>0</v>
      </c>
      <c r="AW123" s="607" t="s">
        <v>193</v>
      </c>
      <c r="AX123" s="279" t="str">
        <f t="shared" si="20"/>
        <v>Кромка Нестандарт</v>
      </c>
      <c r="AY123" s="279">
        <f t="shared" si="21"/>
        <v>0</v>
      </c>
      <c r="AZ123" s="279">
        <f t="shared" si="22"/>
        <v>0</v>
      </c>
      <c r="BA123" s="280">
        <f t="shared" si="23"/>
        <v>0</v>
      </c>
      <c r="BG123" s="586" t="s">
        <v>1260</v>
      </c>
    </row>
    <row r="124" spans="2:59" s="393" customFormat="1" ht="14.25" customHeight="1" x14ac:dyDescent="0.25">
      <c r="B124" s="588"/>
      <c r="C124" s="589"/>
      <c r="D124" s="590"/>
      <c r="E124" s="591" t="s">
        <v>1183</v>
      </c>
      <c r="F124" s="592"/>
      <c r="G124" s="509" t="s">
        <v>1183</v>
      </c>
      <c r="H124" s="510" t="s">
        <v>1222</v>
      </c>
      <c r="I124" s="593" t="s">
        <v>1183</v>
      </c>
      <c r="J124" s="594"/>
      <c r="K124" s="595"/>
      <c r="L124" s="579"/>
      <c r="M124" s="652">
        <v>2699</v>
      </c>
      <c r="N124" s="596" t="str">
        <f>'для впр'!E135</f>
        <v>Кромка в колір</v>
      </c>
      <c r="O124" s="597"/>
      <c r="P124" s="597"/>
      <c r="Q124" s="598"/>
      <c r="R124" s="599"/>
      <c r="S124" s="600" t="str">
        <f>'для впр'!J135</f>
        <v>Кромка Нестандарт</v>
      </c>
      <c r="T124" s="601"/>
      <c r="U124" s="602"/>
      <c r="V124" s="599"/>
      <c r="W124" s="598"/>
      <c r="X124" s="598"/>
      <c r="Y124" s="598"/>
      <c r="Z124" s="598"/>
      <c r="AA124" s="444" t="s">
        <v>1116</v>
      </c>
      <c r="AB124" s="579" t="s">
        <v>1156</v>
      </c>
      <c r="AC124" s="603" t="s">
        <v>190</v>
      </c>
      <c r="AK124" s="604" t="s">
        <v>1058</v>
      </c>
      <c r="AN124" s="605"/>
      <c r="AR124" s="606" t="s">
        <v>12</v>
      </c>
      <c r="AS124" s="279" t="str">
        <f t="shared" si="16"/>
        <v>Кромка в колір</v>
      </c>
      <c r="AT124" s="279">
        <f t="shared" si="17"/>
        <v>0</v>
      </c>
      <c r="AU124" s="279">
        <f t="shared" si="18"/>
        <v>0</v>
      </c>
      <c r="AV124" s="279">
        <f t="shared" si="19"/>
        <v>0</v>
      </c>
      <c r="AW124" s="607" t="s">
        <v>193</v>
      </c>
      <c r="AX124" s="279" t="str">
        <f t="shared" si="20"/>
        <v>Кромка Нестандарт</v>
      </c>
      <c r="AY124" s="279">
        <f t="shared" si="21"/>
        <v>0</v>
      </c>
      <c r="AZ124" s="279">
        <f t="shared" si="22"/>
        <v>0</v>
      </c>
      <c r="BA124" s="280">
        <f t="shared" si="23"/>
        <v>0</v>
      </c>
      <c r="BG124" s="586" t="s">
        <v>1261</v>
      </c>
    </row>
    <row r="125" spans="2:59" s="393" customFormat="1" ht="14.25" customHeight="1" x14ac:dyDescent="0.25">
      <c r="B125" s="588"/>
      <c r="C125" s="589"/>
      <c r="D125" s="590"/>
      <c r="E125" s="591" t="s">
        <v>1184</v>
      </c>
      <c r="F125" s="592"/>
      <c r="G125" s="509" t="s">
        <v>1184</v>
      </c>
      <c r="H125" s="510" t="s">
        <v>1223</v>
      </c>
      <c r="I125" s="593" t="s">
        <v>1184</v>
      </c>
      <c r="J125" s="594"/>
      <c r="K125" s="595"/>
      <c r="L125" s="579"/>
      <c r="M125" s="652">
        <v>2699</v>
      </c>
      <c r="N125" s="596" t="str">
        <f>'для впр'!E136</f>
        <v>Кромка в колір</v>
      </c>
      <c r="O125" s="597"/>
      <c r="P125" s="597"/>
      <c r="Q125" s="598"/>
      <c r="R125" s="599"/>
      <c r="S125" s="600" t="str">
        <f>'для впр'!J136</f>
        <v>Кромка Нестандарт</v>
      </c>
      <c r="T125" s="601"/>
      <c r="U125" s="602"/>
      <c r="V125" s="599"/>
      <c r="W125" s="598"/>
      <c r="X125" s="598"/>
      <c r="Y125" s="598"/>
      <c r="Z125" s="598"/>
      <c r="AA125" s="444" t="s">
        <v>1117</v>
      </c>
      <c r="AB125" s="579" t="s">
        <v>1157</v>
      </c>
      <c r="AC125" s="603" t="s">
        <v>190</v>
      </c>
      <c r="AK125" s="604" t="s">
        <v>1058</v>
      </c>
      <c r="AN125" s="605"/>
      <c r="AR125" s="606" t="s">
        <v>12</v>
      </c>
      <c r="AS125" s="279" t="str">
        <f t="shared" si="16"/>
        <v>Кромка в колір</v>
      </c>
      <c r="AT125" s="279">
        <f t="shared" si="17"/>
        <v>0</v>
      </c>
      <c r="AU125" s="279">
        <f t="shared" si="18"/>
        <v>0</v>
      </c>
      <c r="AV125" s="279">
        <f t="shared" si="19"/>
        <v>0</v>
      </c>
      <c r="AW125" s="607" t="s">
        <v>193</v>
      </c>
      <c r="AX125" s="279" t="str">
        <f t="shared" si="20"/>
        <v>Кромка Нестандарт</v>
      </c>
      <c r="AY125" s="279">
        <f t="shared" si="21"/>
        <v>0</v>
      </c>
      <c r="AZ125" s="279">
        <f t="shared" si="22"/>
        <v>0</v>
      </c>
      <c r="BA125" s="280">
        <f t="shared" si="23"/>
        <v>0</v>
      </c>
      <c r="BG125" s="586" t="s">
        <v>1262</v>
      </c>
    </row>
    <row r="126" spans="2:59" s="393" customFormat="1" ht="14.25" customHeight="1" x14ac:dyDescent="0.25">
      <c r="B126" s="588"/>
      <c r="C126" s="589"/>
      <c r="D126" s="590"/>
      <c r="E126" s="591" t="s">
        <v>1185</v>
      </c>
      <c r="F126" s="592"/>
      <c r="G126" s="509" t="s">
        <v>1185</v>
      </c>
      <c r="H126" s="510" t="s">
        <v>1224</v>
      </c>
      <c r="I126" s="593" t="s">
        <v>1185</v>
      </c>
      <c r="J126" s="594"/>
      <c r="K126" s="595"/>
      <c r="L126" s="579"/>
      <c r="M126" s="652">
        <v>2699</v>
      </c>
      <c r="N126" s="596" t="str">
        <f>'для впр'!E137</f>
        <v>Кромка в колір</v>
      </c>
      <c r="O126" s="597"/>
      <c r="P126" s="597"/>
      <c r="Q126" s="598"/>
      <c r="R126" s="599"/>
      <c r="S126" s="600" t="str">
        <f>'для впр'!J137</f>
        <v>Кромка Нестандарт</v>
      </c>
      <c r="T126" s="601"/>
      <c r="U126" s="602"/>
      <c r="V126" s="599"/>
      <c r="W126" s="598"/>
      <c r="X126" s="598"/>
      <c r="Y126" s="598"/>
      <c r="Z126" s="598"/>
      <c r="AA126" s="444" t="s">
        <v>1118</v>
      </c>
      <c r="AB126" s="579" t="s">
        <v>1158</v>
      </c>
      <c r="AC126" s="603" t="s">
        <v>190</v>
      </c>
      <c r="AK126" s="604" t="s">
        <v>1058</v>
      </c>
      <c r="AN126" s="605"/>
      <c r="AR126" s="606" t="s">
        <v>12</v>
      </c>
      <c r="AS126" s="279" t="str">
        <f t="shared" si="16"/>
        <v>Кромка в колір</v>
      </c>
      <c r="AT126" s="279">
        <f t="shared" si="17"/>
        <v>0</v>
      </c>
      <c r="AU126" s="279">
        <f t="shared" si="18"/>
        <v>0</v>
      </c>
      <c r="AV126" s="279">
        <f t="shared" si="19"/>
        <v>0</v>
      </c>
      <c r="AW126" s="607" t="s">
        <v>193</v>
      </c>
      <c r="AX126" s="279" t="str">
        <f t="shared" si="20"/>
        <v>Кромка Нестандарт</v>
      </c>
      <c r="AY126" s="279">
        <f t="shared" si="21"/>
        <v>0</v>
      </c>
      <c r="AZ126" s="279">
        <f t="shared" si="22"/>
        <v>0</v>
      </c>
      <c r="BA126" s="280">
        <f t="shared" si="23"/>
        <v>0</v>
      </c>
      <c r="BG126" s="586" t="s">
        <v>1263</v>
      </c>
    </row>
    <row r="127" spans="2:59" s="393" customFormat="1" ht="14.25" customHeight="1" x14ac:dyDescent="0.25">
      <c r="B127" s="588"/>
      <c r="C127" s="589"/>
      <c r="D127" s="590"/>
      <c r="E127" s="591" t="s">
        <v>1186</v>
      </c>
      <c r="F127" s="592"/>
      <c r="G127" s="509" t="s">
        <v>1186</v>
      </c>
      <c r="H127" s="510" t="s">
        <v>1225</v>
      </c>
      <c r="I127" s="593" t="s">
        <v>1186</v>
      </c>
      <c r="J127" s="594"/>
      <c r="K127" s="595"/>
      <c r="L127" s="579"/>
      <c r="M127" s="652">
        <v>2699</v>
      </c>
      <c r="N127" s="596" t="str">
        <f>'для впр'!E138</f>
        <v>Кромка в колір</v>
      </c>
      <c r="O127" s="597"/>
      <c r="P127" s="597"/>
      <c r="Q127" s="598"/>
      <c r="R127" s="599"/>
      <c r="S127" s="600" t="str">
        <f>'для впр'!J138</f>
        <v>Кромка Нестандарт</v>
      </c>
      <c r="T127" s="601"/>
      <c r="U127" s="602"/>
      <c r="V127" s="599"/>
      <c r="W127" s="598"/>
      <c r="X127" s="598"/>
      <c r="Y127" s="598"/>
      <c r="Z127" s="598"/>
      <c r="AA127" s="444" t="s">
        <v>1119</v>
      </c>
      <c r="AB127" s="579" t="s">
        <v>1159</v>
      </c>
      <c r="AC127" s="603" t="s">
        <v>190</v>
      </c>
      <c r="AK127" s="604" t="s">
        <v>1058</v>
      </c>
      <c r="AN127" s="605"/>
      <c r="AR127" s="606" t="s">
        <v>12</v>
      </c>
      <c r="AS127" s="279" t="str">
        <f t="shared" si="16"/>
        <v>Кромка в колір</v>
      </c>
      <c r="AT127" s="279">
        <f t="shared" si="17"/>
        <v>0</v>
      </c>
      <c r="AU127" s="279">
        <f t="shared" si="18"/>
        <v>0</v>
      </c>
      <c r="AV127" s="279">
        <f t="shared" si="19"/>
        <v>0</v>
      </c>
      <c r="AW127" s="607" t="s">
        <v>193</v>
      </c>
      <c r="AX127" s="279" t="str">
        <f t="shared" si="20"/>
        <v>Кромка Нестандарт</v>
      </c>
      <c r="AY127" s="279">
        <f t="shared" si="21"/>
        <v>0</v>
      </c>
      <c r="AZ127" s="279">
        <f t="shared" si="22"/>
        <v>0</v>
      </c>
      <c r="BA127" s="280">
        <f t="shared" si="23"/>
        <v>0</v>
      </c>
      <c r="BG127" s="586" t="s">
        <v>1264</v>
      </c>
    </row>
    <row r="128" spans="2:59" s="393" customFormat="1" ht="14.25" customHeight="1" x14ac:dyDescent="0.25">
      <c r="B128" s="588"/>
      <c r="C128" s="589"/>
      <c r="D128" s="590"/>
      <c r="E128" s="591" t="s">
        <v>1187</v>
      </c>
      <c r="F128" s="592"/>
      <c r="G128" s="509" t="s">
        <v>1187</v>
      </c>
      <c r="H128" s="510" t="s">
        <v>1226</v>
      </c>
      <c r="I128" s="593" t="s">
        <v>1187</v>
      </c>
      <c r="J128" s="594"/>
      <c r="K128" s="595"/>
      <c r="L128" s="579"/>
      <c r="M128" s="652">
        <v>2699</v>
      </c>
      <c r="N128" s="596" t="str">
        <f>'для впр'!E139</f>
        <v>Кромка в колір</v>
      </c>
      <c r="O128" s="597"/>
      <c r="P128" s="597"/>
      <c r="Q128" s="598"/>
      <c r="R128" s="599"/>
      <c r="S128" s="600" t="str">
        <f>'для впр'!J139</f>
        <v>Кромка Нестандарт</v>
      </c>
      <c r="T128" s="601"/>
      <c r="U128" s="602"/>
      <c r="V128" s="599"/>
      <c r="W128" s="598"/>
      <c r="X128" s="598"/>
      <c r="Y128" s="598"/>
      <c r="Z128" s="598"/>
      <c r="AA128" s="444" t="s">
        <v>1120</v>
      </c>
      <c r="AB128" s="579" t="s">
        <v>1160</v>
      </c>
      <c r="AC128" s="603" t="s">
        <v>190</v>
      </c>
      <c r="AK128" s="604" t="s">
        <v>1058</v>
      </c>
      <c r="AN128" s="605"/>
      <c r="AR128" s="606" t="s">
        <v>12</v>
      </c>
      <c r="AS128" s="279" t="str">
        <f t="shared" si="16"/>
        <v>Кромка в колір</v>
      </c>
      <c r="AT128" s="279">
        <f t="shared" si="17"/>
        <v>0</v>
      </c>
      <c r="AU128" s="279">
        <f t="shared" si="18"/>
        <v>0</v>
      </c>
      <c r="AV128" s="279">
        <f t="shared" si="19"/>
        <v>0</v>
      </c>
      <c r="AW128" s="607" t="s">
        <v>193</v>
      </c>
      <c r="AX128" s="279" t="str">
        <f t="shared" si="20"/>
        <v>Кромка Нестандарт</v>
      </c>
      <c r="AY128" s="279">
        <f t="shared" si="21"/>
        <v>0</v>
      </c>
      <c r="AZ128" s="279">
        <f t="shared" si="22"/>
        <v>0</v>
      </c>
      <c r="BA128" s="280">
        <f t="shared" si="23"/>
        <v>0</v>
      </c>
      <c r="BG128" s="586" t="s">
        <v>1265</v>
      </c>
    </row>
    <row r="129" spans="2:59" s="393" customFormat="1" ht="14.25" customHeight="1" x14ac:dyDescent="0.25">
      <c r="B129" s="588"/>
      <c r="C129" s="589"/>
      <c r="D129" s="590"/>
      <c r="E129" s="591" t="s">
        <v>1188</v>
      </c>
      <c r="F129" s="592"/>
      <c r="G129" s="509" t="s">
        <v>1188</v>
      </c>
      <c r="H129" s="510" t="s">
        <v>1227</v>
      </c>
      <c r="I129" s="593" t="s">
        <v>1188</v>
      </c>
      <c r="J129" s="594"/>
      <c r="K129" s="595"/>
      <c r="L129" s="579"/>
      <c r="M129" s="652">
        <v>2699</v>
      </c>
      <c r="N129" s="596" t="str">
        <f>'для впр'!E140</f>
        <v>Кромка в колір</v>
      </c>
      <c r="O129" s="597"/>
      <c r="P129" s="597"/>
      <c r="Q129" s="598"/>
      <c r="R129" s="599"/>
      <c r="S129" s="600" t="str">
        <f>'для впр'!J140</f>
        <v>Кромка Нестандарт</v>
      </c>
      <c r="T129" s="601"/>
      <c r="U129" s="602"/>
      <c r="V129" s="599"/>
      <c r="W129" s="598"/>
      <c r="X129" s="598"/>
      <c r="Y129" s="598"/>
      <c r="Z129" s="598"/>
      <c r="AA129" s="444" t="s">
        <v>1121</v>
      </c>
      <c r="AB129" s="579" t="s">
        <v>1161</v>
      </c>
      <c r="AC129" s="603" t="s">
        <v>190</v>
      </c>
      <c r="AK129" s="604" t="s">
        <v>1058</v>
      </c>
      <c r="AN129" s="605"/>
      <c r="AR129" s="606" t="s">
        <v>12</v>
      </c>
      <c r="AS129" s="279" t="str">
        <f t="shared" si="16"/>
        <v>Кромка в колір</v>
      </c>
      <c r="AT129" s="279">
        <f t="shared" si="17"/>
        <v>0</v>
      </c>
      <c r="AU129" s="279">
        <f t="shared" si="18"/>
        <v>0</v>
      </c>
      <c r="AV129" s="279">
        <f t="shared" si="19"/>
        <v>0</v>
      </c>
      <c r="AW129" s="607" t="s">
        <v>193</v>
      </c>
      <c r="AX129" s="279" t="str">
        <f t="shared" si="20"/>
        <v>Кромка Нестандарт</v>
      </c>
      <c r="AY129" s="279">
        <f t="shared" si="21"/>
        <v>0</v>
      </c>
      <c r="AZ129" s="279">
        <f t="shared" si="22"/>
        <v>0</v>
      </c>
      <c r="BA129" s="280">
        <f t="shared" si="23"/>
        <v>0</v>
      </c>
      <c r="BG129" s="586" t="s">
        <v>1266</v>
      </c>
    </row>
    <row r="130" spans="2:59" s="393" customFormat="1" ht="14.25" customHeight="1" x14ac:dyDescent="0.25">
      <c r="B130" s="588"/>
      <c r="C130" s="589"/>
      <c r="D130" s="590"/>
      <c r="E130" s="591" t="s">
        <v>1189</v>
      </c>
      <c r="F130" s="592"/>
      <c r="G130" s="509" t="s">
        <v>1189</v>
      </c>
      <c r="H130" s="510" t="s">
        <v>1228</v>
      </c>
      <c r="I130" s="593" t="s">
        <v>1189</v>
      </c>
      <c r="J130" s="594"/>
      <c r="K130" s="595"/>
      <c r="L130" s="579"/>
      <c r="M130" s="652">
        <v>2699</v>
      </c>
      <c r="N130" s="596" t="str">
        <f>'для впр'!E141</f>
        <v>Кромка в колір</v>
      </c>
      <c r="O130" s="597"/>
      <c r="P130" s="597"/>
      <c r="Q130" s="598"/>
      <c r="R130" s="599"/>
      <c r="S130" s="600" t="str">
        <f>'для впр'!J141</f>
        <v>Кромка Нестандарт</v>
      </c>
      <c r="T130" s="601"/>
      <c r="U130" s="602"/>
      <c r="V130" s="599"/>
      <c r="W130" s="598"/>
      <c r="X130" s="598"/>
      <c r="Y130" s="598"/>
      <c r="Z130" s="598"/>
      <c r="AA130" s="444" t="s">
        <v>1122</v>
      </c>
      <c r="AB130" s="579" t="s">
        <v>1148</v>
      </c>
      <c r="AC130" s="603" t="s">
        <v>190</v>
      </c>
      <c r="AK130" s="604" t="s">
        <v>1058</v>
      </c>
      <c r="AN130" s="605"/>
      <c r="AR130" s="606" t="s">
        <v>12</v>
      </c>
      <c r="AS130" s="279" t="str">
        <f t="shared" si="16"/>
        <v>Кромка в колір</v>
      </c>
      <c r="AT130" s="279">
        <f t="shared" si="17"/>
        <v>0</v>
      </c>
      <c r="AU130" s="279">
        <f t="shared" si="18"/>
        <v>0</v>
      </c>
      <c r="AV130" s="279">
        <f t="shared" si="19"/>
        <v>0</v>
      </c>
      <c r="AW130" s="607" t="s">
        <v>193</v>
      </c>
      <c r="AX130" s="279" t="str">
        <f t="shared" si="20"/>
        <v>Кромка Нестандарт</v>
      </c>
      <c r="AY130" s="279">
        <f t="shared" si="21"/>
        <v>0</v>
      </c>
      <c r="AZ130" s="279">
        <f t="shared" si="22"/>
        <v>0</v>
      </c>
      <c r="BA130" s="280">
        <f t="shared" si="23"/>
        <v>0</v>
      </c>
      <c r="BG130" s="586" t="s">
        <v>1267</v>
      </c>
    </row>
    <row r="131" spans="2:59" s="393" customFormat="1" ht="14.25" customHeight="1" x14ac:dyDescent="0.25">
      <c r="B131" s="588"/>
      <c r="C131" s="589"/>
      <c r="D131" s="590"/>
      <c r="E131" s="591" t="s">
        <v>1190</v>
      </c>
      <c r="F131" s="592"/>
      <c r="G131" s="509" t="s">
        <v>1190</v>
      </c>
      <c r="H131" s="510" t="s">
        <v>1229</v>
      </c>
      <c r="I131" s="593" t="s">
        <v>1190</v>
      </c>
      <c r="J131" s="594"/>
      <c r="K131" s="595"/>
      <c r="L131" s="579"/>
      <c r="M131" s="652">
        <v>2699</v>
      </c>
      <c r="N131" s="596" t="str">
        <f>'для впр'!E142</f>
        <v>Кромка в колір</v>
      </c>
      <c r="O131" s="597"/>
      <c r="P131" s="597"/>
      <c r="Q131" s="598"/>
      <c r="R131" s="599"/>
      <c r="S131" s="600" t="str">
        <f>'для впр'!J142</f>
        <v>Кромка Нестандарт</v>
      </c>
      <c r="T131" s="601"/>
      <c r="U131" s="602"/>
      <c r="V131" s="599"/>
      <c r="W131" s="598"/>
      <c r="X131" s="598"/>
      <c r="Y131" s="598"/>
      <c r="Z131" s="598"/>
      <c r="AA131" s="444" t="s">
        <v>1123</v>
      </c>
      <c r="AB131" s="579" t="s">
        <v>1149</v>
      </c>
      <c r="AC131" s="603" t="s">
        <v>190</v>
      </c>
      <c r="AK131" s="604" t="s">
        <v>1058</v>
      </c>
      <c r="AN131" s="605"/>
      <c r="AR131" s="606" t="s">
        <v>12</v>
      </c>
      <c r="AS131" s="279" t="str">
        <f t="shared" si="16"/>
        <v>Кромка в колір</v>
      </c>
      <c r="AT131" s="279">
        <f t="shared" si="17"/>
        <v>0</v>
      </c>
      <c r="AU131" s="279">
        <f t="shared" si="18"/>
        <v>0</v>
      </c>
      <c r="AV131" s="279">
        <f t="shared" si="19"/>
        <v>0</v>
      </c>
      <c r="AW131" s="607" t="s">
        <v>193</v>
      </c>
      <c r="AX131" s="279" t="str">
        <f t="shared" si="20"/>
        <v>Кромка Нестандарт</v>
      </c>
      <c r="AY131" s="279">
        <f t="shared" si="21"/>
        <v>0</v>
      </c>
      <c r="AZ131" s="279">
        <f t="shared" si="22"/>
        <v>0</v>
      </c>
      <c r="BA131" s="280">
        <f t="shared" si="23"/>
        <v>0</v>
      </c>
      <c r="BG131" s="586" t="s">
        <v>1268</v>
      </c>
    </row>
    <row r="132" spans="2:59" s="393" customFormat="1" ht="14.25" customHeight="1" x14ac:dyDescent="0.25">
      <c r="B132" s="588"/>
      <c r="C132" s="589"/>
      <c r="D132" s="590"/>
      <c r="E132" s="591" t="s">
        <v>1191</v>
      </c>
      <c r="F132" s="592"/>
      <c r="G132" s="509" t="s">
        <v>1191</v>
      </c>
      <c r="H132" s="510" t="s">
        <v>1230</v>
      </c>
      <c r="I132" s="593" t="s">
        <v>1191</v>
      </c>
      <c r="J132" s="594"/>
      <c r="K132" s="595"/>
      <c r="L132" s="579"/>
      <c r="M132" s="652">
        <v>2699</v>
      </c>
      <c r="N132" s="596" t="str">
        <f>'для впр'!E143</f>
        <v>Кромка в колір</v>
      </c>
      <c r="O132" s="597"/>
      <c r="P132" s="597"/>
      <c r="Q132" s="598"/>
      <c r="R132" s="599"/>
      <c r="S132" s="600" t="str">
        <f>'для впр'!J143</f>
        <v>Кромка Нестандарт</v>
      </c>
      <c r="T132" s="601"/>
      <c r="U132" s="602"/>
      <c r="V132" s="599"/>
      <c r="W132" s="598"/>
      <c r="X132" s="598"/>
      <c r="Y132" s="598"/>
      <c r="Z132" s="598"/>
      <c r="AA132" s="444" t="s">
        <v>1124</v>
      </c>
      <c r="AB132" s="579" t="s">
        <v>1150</v>
      </c>
      <c r="AC132" s="603" t="s">
        <v>190</v>
      </c>
      <c r="AK132" s="604" t="s">
        <v>1058</v>
      </c>
      <c r="AN132" s="605"/>
      <c r="AR132" s="606" t="s">
        <v>12</v>
      </c>
      <c r="AS132" s="279" t="str">
        <f t="shared" si="16"/>
        <v>Кромка в колір</v>
      </c>
      <c r="AT132" s="279">
        <f t="shared" si="17"/>
        <v>0</v>
      </c>
      <c r="AU132" s="279">
        <f t="shared" si="18"/>
        <v>0</v>
      </c>
      <c r="AV132" s="279">
        <f t="shared" si="19"/>
        <v>0</v>
      </c>
      <c r="AW132" s="607" t="s">
        <v>193</v>
      </c>
      <c r="AX132" s="279" t="str">
        <f t="shared" si="20"/>
        <v>Кромка Нестандарт</v>
      </c>
      <c r="AY132" s="279">
        <f t="shared" si="21"/>
        <v>0</v>
      </c>
      <c r="AZ132" s="279">
        <f t="shared" si="22"/>
        <v>0</v>
      </c>
      <c r="BA132" s="280">
        <f t="shared" si="23"/>
        <v>0</v>
      </c>
      <c r="BG132" s="586" t="s">
        <v>1269</v>
      </c>
    </row>
    <row r="133" spans="2:59" s="393" customFormat="1" ht="14.25" customHeight="1" x14ac:dyDescent="0.25">
      <c r="B133" s="588"/>
      <c r="C133" s="589"/>
      <c r="D133" s="590"/>
      <c r="E133" s="591" t="s">
        <v>1192</v>
      </c>
      <c r="F133" s="592"/>
      <c r="G133" s="509" t="s">
        <v>1192</v>
      </c>
      <c r="H133" s="510" t="s">
        <v>1231</v>
      </c>
      <c r="I133" s="593" t="s">
        <v>1192</v>
      </c>
      <c r="J133" s="594"/>
      <c r="K133" s="595"/>
      <c r="L133" s="579"/>
      <c r="M133" s="652">
        <v>2699</v>
      </c>
      <c r="N133" s="596" t="str">
        <f>'для впр'!E144</f>
        <v>Кромка в колір</v>
      </c>
      <c r="O133" s="597"/>
      <c r="P133" s="597"/>
      <c r="Q133" s="598"/>
      <c r="R133" s="599"/>
      <c r="S133" s="600" t="str">
        <f>'для впр'!J144</f>
        <v>Кромка Нестандарт</v>
      </c>
      <c r="T133" s="601"/>
      <c r="U133" s="602"/>
      <c r="V133" s="599"/>
      <c r="W133" s="598"/>
      <c r="X133" s="598"/>
      <c r="Y133" s="598"/>
      <c r="Z133" s="598"/>
      <c r="AA133" s="444" t="s">
        <v>1125</v>
      </c>
      <c r="AB133" s="579" t="s">
        <v>1151</v>
      </c>
      <c r="AC133" s="603" t="s">
        <v>190</v>
      </c>
      <c r="AK133" s="604" t="s">
        <v>1058</v>
      </c>
      <c r="AN133" s="605"/>
      <c r="AR133" s="606" t="s">
        <v>12</v>
      </c>
      <c r="AS133" s="279" t="str">
        <f t="shared" si="16"/>
        <v>Кромка в колір</v>
      </c>
      <c r="AT133" s="279">
        <f t="shared" si="17"/>
        <v>0</v>
      </c>
      <c r="AU133" s="279">
        <f t="shared" si="18"/>
        <v>0</v>
      </c>
      <c r="AV133" s="279">
        <f t="shared" si="19"/>
        <v>0</v>
      </c>
      <c r="AW133" s="607" t="s">
        <v>193</v>
      </c>
      <c r="AX133" s="279" t="str">
        <f t="shared" si="20"/>
        <v>Кромка Нестандарт</v>
      </c>
      <c r="AY133" s="279">
        <f t="shared" si="21"/>
        <v>0</v>
      </c>
      <c r="AZ133" s="279">
        <f t="shared" si="22"/>
        <v>0</v>
      </c>
      <c r="BA133" s="280">
        <f t="shared" si="23"/>
        <v>0</v>
      </c>
      <c r="BG133" s="586" t="s">
        <v>1270</v>
      </c>
    </row>
    <row r="134" spans="2:59" s="393" customFormat="1" ht="14.25" customHeight="1" x14ac:dyDescent="0.25">
      <c r="B134" s="588"/>
      <c r="C134" s="589"/>
      <c r="D134" s="590"/>
      <c r="E134" s="591" t="s">
        <v>1193</v>
      </c>
      <c r="F134" s="592"/>
      <c r="G134" s="509" t="s">
        <v>1193</v>
      </c>
      <c r="H134" s="510" t="s">
        <v>1232</v>
      </c>
      <c r="I134" s="593" t="s">
        <v>1193</v>
      </c>
      <c r="J134" s="594"/>
      <c r="K134" s="595"/>
      <c r="L134" s="579"/>
      <c r="M134" s="652">
        <v>2699</v>
      </c>
      <c r="N134" s="596" t="str">
        <f>'для впр'!E145</f>
        <v>Кромка в колір</v>
      </c>
      <c r="O134" s="597"/>
      <c r="P134" s="597"/>
      <c r="Q134" s="598"/>
      <c r="R134" s="599"/>
      <c r="S134" s="600" t="str">
        <f>'для впр'!J145</f>
        <v>Кромка Нестандарт</v>
      </c>
      <c r="T134" s="601"/>
      <c r="U134" s="602"/>
      <c r="V134" s="599"/>
      <c r="W134" s="598"/>
      <c r="X134" s="598"/>
      <c r="Y134" s="598"/>
      <c r="Z134" s="598"/>
      <c r="AA134" s="444" t="s">
        <v>1126</v>
      </c>
      <c r="AB134" s="579" t="s">
        <v>1138</v>
      </c>
      <c r="AC134" s="603" t="s">
        <v>190</v>
      </c>
      <c r="AK134" s="604" t="s">
        <v>1058</v>
      </c>
      <c r="AN134" s="605"/>
      <c r="AR134" s="606" t="s">
        <v>12</v>
      </c>
      <c r="AS134" s="279" t="str">
        <f t="shared" si="16"/>
        <v>Кромка в колір</v>
      </c>
      <c r="AT134" s="279">
        <f t="shared" si="17"/>
        <v>0</v>
      </c>
      <c r="AU134" s="279">
        <f t="shared" si="18"/>
        <v>0</v>
      </c>
      <c r="AV134" s="279">
        <f t="shared" si="19"/>
        <v>0</v>
      </c>
      <c r="AW134" s="607" t="s">
        <v>193</v>
      </c>
      <c r="AX134" s="279" t="str">
        <f t="shared" si="20"/>
        <v>Кромка Нестандарт</v>
      </c>
      <c r="AY134" s="279">
        <f t="shared" si="21"/>
        <v>0</v>
      </c>
      <c r="AZ134" s="279">
        <f t="shared" si="22"/>
        <v>0</v>
      </c>
      <c r="BA134" s="280">
        <f t="shared" si="23"/>
        <v>0</v>
      </c>
      <c r="BG134" s="586" t="s">
        <v>1271</v>
      </c>
    </row>
    <row r="135" spans="2:59" s="393" customFormat="1" ht="14.25" customHeight="1" x14ac:dyDescent="0.25">
      <c r="B135" s="588"/>
      <c r="C135" s="589"/>
      <c r="D135" s="590"/>
      <c r="E135" s="591" t="s">
        <v>1194</v>
      </c>
      <c r="F135" s="592"/>
      <c r="G135" s="509" t="s">
        <v>1194</v>
      </c>
      <c r="H135" s="510" t="s">
        <v>1233</v>
      </c>
      <c r="I135" s="593" t="s">
        <v>1194</v>
      </c>
      <c r="J135" s="594"/>
      <c r="K135" s="595"/>
      <c r="L135" s="579"/>
      <c r="M135" s="652">
        <v>2699</v>
      </c>
      <c r="N135" s="596" t="str">
        <f>'для впр'!E146</f>
        <v>Кромка в колір</v>
      </c>
      <c r="O135" s="597"/>
      <c r="P135" s="597"/>
      <c r="Q135" s="598"/>
      <c r="R135" s="599"/>
      <c r="S135" s="600" t="str">
        <f>'для впр'!J146</f>
        <v>Кромка Нестандарт</v>
      </c>
      <c r="T135" s="601"/>
      <c r="U135" s="602"/>
      <c r="V135" s="599"/>
      <c r="W135" s="598"/>
      <c r="X135" s="598"/>
      <c r="Y135" s="598"/>
      <c r="Z135" s="598"/>
      <c r="AA135" s="444" t="s">
        <v>1127</v>
      </c>
      <c r="AB135" s="579" t="s">
        <v>1162</v>
      </c>
      <c r="AC135" s="603" t="s">
        <v>190</v>
      </c>
      <c r="AK135" s="604" t="s">
        <v>1058</v>
      </c>
      <c r="AN135" s="605"/>
      <c r="AR135" s="606" t="s">
        <v>12</v>
      </c>
      <c r="AS135" s="279" t="str">
        <f t="shared" si="16"/>
        <v>Кромка в колір</v>
      </c>
      <c r="AT135" s="279">
        <f t="shared" si="17"/>
        <v>0</v>
      </c>
      <c r="AU135" s="279">
        <f t="shared" si="18"/>
        <v>0</v>
      </c>
      <c r="AV135" s="279">
        <f t="shared" si="19"/>
        <v>0</v>
      </c>
      <c r="AW135" s="607" t="s">
        <v>193</v>
      </c>
      <c r="AX135" s="279" t="str">
        <f t="shared" si="20"/>
        <v>Кромка Нестандарт</v>
      </c>
      <c r="AY135" s="279">
        <f t="shared" si="21"/>
        <v>0</v>
      </c>
      <c r="AZ135" s="279">
        <f t="shared" si="22"/>
        <v>0</v>
      </c>
      <c r="BA135" s="280">
        <f t="shared" si="23"/>
        <v>0</v>
      </c>
      <c r="BG135" s="586" t="s">
        <v>1272</v>
      </c>
    </row>
    <row r="136" spans="2:59" s="393" customFormat="1" ht="14.25" customHeight="1" x14ac:dyDescent="0.25">
      <c r="B136" s="588"/>
      <c r="C136" s="589"/>
      <c r="D136" s="590"/>
      <c r="E136" s="591" t="s">
        <v>1195</v>
      </c>
      <c r="F136" s="592"/>
      <c r="G136" s="509" t="s">
        <v>1195</v>
      </c>
      <c r="H136" s="510" t="s">
        <v>1234</v>
      </c>
      <c r="I136" s="593" t="s">
        <v>1195</v>
      </c>
      <c r="J136" s="594"/>
      <c r="K136" s="595"/>
      <c r="L136" s="579"/>
      <c r="M136" s="652">
        <v>2699</v>
      </c>
      <c r="N136" s="596" t="str">
        <f>'для впр'!E147</f>
        <v>Кромка в колір</v>
      </c>
      <c r="O136" s="597"/>
      <c r="P136" s="597"/>
      <c r="Q136" s="598"/>
      <c r="R136" s="599"/>
      <c r="S136" s="600" t="str">
        <f>'для впр'!J147</f>
        <v>Кромка Нестандарт</v>
      </c>
      <c r="T136" s="601"/>
      <c r="U136" s="602"/>
      <c r="V136" s="599"/>
      <c r="W136" s="598"/>
      <c r="X136" s="598"/>
      <c r="Y136" s="598"/>
      <c r="Z136" s="598"/>
      <c r="AA136" s="444" t="s">
        <v>1128</v>
      </c>
      <c r="AB136" s="579" t="s">
        <v>1153</v>
      </c>
      <c r="AC136" s="603" t="s">
        <v>190</v>
      </c>
      <c r="AK136" s="604" t="s">
        <v>1058</v>
      </c>
      <c r="AN136" s="605"/>
      <c r="AR136" s="606" t="s">
        <v>12</v>
      </c>
      <c r="AS136" s="279" t="str">
        <f t="shared" si="16"/>
        <v>Кромка в колір</v>
      </c>
      <c r="AT136" s="279">
        <f t="shared" si="17"/>
        <v>0</v>
      </c>
      <c r="AU136" s="279">
        <f t="shared" si="18"/>
        <v>0</v>
      </c>
      <c r="AV136" s="279">
        <f t="shared" si="19"/>
        <v>0</v>
      </c>
      <c r="AW136" s="607" t="s">
        <v>193</v>
      </c>
      <c r="AX136" s="279" t="str">
        <f t="shared" si="20"/>
        <v>Кромка Нестандарт</v>
      </c>
      <c r="AY136" s="279">
        <f t="shared" si="21"/>
        <v>0</v>
      </c>
      <c r="AZ136" s="279">
        <f t="shared" si="22"/>
        <v>0</v>
      </c>
      <c r="BA136" s="280">
        <f t="shared" si="23"/>
        <v>0</v>
      </c>
      <c r="BG136" s="586" t="s">
        <v>1273</v>
      </c>
    </row>
    <row r="137" spans="2:59" s="393" customFormat="1" ht="14.25" customHeight="1" x14ac:dyDescent="0.25">
      <c r="B137" s="588"/>
      <c r="C137" s="589"/>
      <c r="D137" s="590"/>
      <c r="E137" s="591" t="s">
        <v>1196</v>
      </c>
      <c r="F137" s="592"/>
      <c r="G137" s="509" t="s">
        <v>1196</v>
      </c>
      <c r="H137" s="510" t="s">
        <v>1235</v>
      </c>
      <c r="I137" s="593" t="s">
        <v>1196</v>
      </c>
      <c r="J137" s="594"/>
      <c r="K137" s="595"/>
      <c r="L137" s="579"/>
      <c r="M137" s="652">
        <v>2699</v>
      </c>
      <c r="N137" s="596" t="str">
        <f>'для впр'!E148</f>
        <v>Кромка в колір</v>
      </c>
      <c r="O137" s="597"/>
      <c r="P137" s="597"/>
      <c r="Q137" s="598"/>
      <c r="R137" s="599"/>
      <c r="S137" s="600" t="str">
        <f>'для впр'!J148</f>
        <v>Кромка Нестандарт</v>
      </c>
      <c r="T137" s="601"/>
      <c r="U137" s="602"/>
      <c r="V137" s="599"/>
      <c r="W137" s="598"/>
      <c r="X137" s="598"/>
      <c r="Y137" s="598"/>
      <c r="Z137" s="598"/>
      <c r="AA137" s="444" t="s">
        <v>1129</v>
      </c>
      <c r="AB137" s="579" t="s">
        <v>1154</v>
      </c>
      <c r="AC137" s="603" t="s">
        <v>190</v>
      </c>
      <c r="AK137" s="604" t="s">
        <v>1058</v>
      </c>
      <c r="AN137" s="605"/>
      <c r="AR137" s="606" t="s">
        <v>12</v>
      </c>
      <c r="AS137" s="279" t="str">
        <f t="shared" si="16"/>
        <v>Кромка в колір</v>
      </c>
      <c r="AT137" s="279">
        <f t="shared" si="17"/>
        <v>0</v>
      </c>
      <c r="AU137" s="279">
        <f t="shared" si="18"/>
        <v>0</v>
      </c>
      <c r="AV137" s="279">
        <f t="shared" si="19"/>
        <v>0</v>
      </c>
      <c r="AW137" s="607" t="s">
        <v>193</v>
      </c>
      <c r="AX137" s="279" t="str">
        <f t="shared" si="20"/>
        <v>Кромка Нестандарт</v>
      </c>
      <c r="AY137" s="279">
        <f t="shared" si="21"/>
        <v>0</v>
      </c>
      <c r="AZ137" s="279">
        <f t="shared" si="22"/>
        <v>0</v>
      </c>
      <c r="BA137" s="280">
        <f t="shared" si="23"/>
        <v>0</v>
      </c>
      <c r="BG137" s="586" t="s">
        <v>1274</v>
      </c>
    </row>
    <row r="138" spans="2:59" s="393" customFormat="1" ht="14.25" customHeight="1" x14ac:dyDescent="0.25">
      <c r="B138" s="588"/>
      <c r="C138" s="589"/>
      <c r="D138" s="590"/>
      <c r="E138" s="591" t="s">
        <v>1197</v>
      </c>
      <c r="F138" s="592"/>
      <c r="G138" s="509" t="s">
        <v>1197</v>
      </c>
      <c r="H138" s="510" t="s">
        <v>1236</v>
      </c>
      <c r="I138" s="593" t="s">
        <v>1197</v>
      </c>
      <c r="J138" s="594"/>
      <c r="K138" s="595"/>
      <c r="L138" s="579"/>
      <c r="M138" s="652">
        <v>2699</v>
      </c>
      <c r="N138" s="596" t="str">
        <f>'для впр'!E149</f>
        <v>Кромка в колір</v>
      </c>
      <c r="O138" s="597"/>
      <c r="P138" s="597"/>
      <c r="Q138" s="598"/>
      <c r="R138" s="599"/>
      <c r="S138" s="600" t="str">
        <f>'для впр'!J149</f>
        <v>Кромка Нестандарт</v>
      </c>
      <c r="T138" s="601"/>
      <c r="U138" s="602"/>
      <c r="V138" s="599"/>
      <c r="W138" s="598"/>
      <c r="X138" s="598"/>
      <c r="Y138" s="598"/>
      <c r="Z138" s="598"/>
      <c r="AA138" s="444" t="s">
        <v>1130</v>
      </c>
      <c r="AB138" s="579" t="s">
        <v>1155</v>
      </c>
      <c r="AC138" s="603" t="s">
        <v>190</v>
      </c>
      <c r="AK138" s="604" t="s">
        <v>1058</v>
      </c>
      <c r="AN138" s="605"/>
      <c r="AR138" s="606" t="s">
        <v>12</v>
      </c>
      <c r="AS138" s="279" t="str">
        <f t="shared" si="16"/>
        <v>Кромка в колір</v>
      </c>
      <c r="AT138" s="279">
        <f t="shared" si="17"/>
        <v>0</v>
      </c>
      <c r="AU138" s="279">
        <f t="shared" si="18"/>
        <v>0</v>
      </c>
      <c r="AV138" s="279">
        <f t="shared" si="19"/>
        <v>0</v>
      </c>
      <c r="AW138" s="607" t="s">
        <v>193</v>
      </c>
      <c r="AX138" s="279" t="str">
        <f t="shared" si="20"/>
        <v>Кромка Нестандарт</v>
      </c>
      <c r="AY138" s="279">
        <f t="shared" si="21"/>
        <v>0</v>
      </c>
      <c r="AZ138" s="279">
        <f t="shared" si="22"/>
        <v>0</v>
      </c>
      <c r="BA138" s="280">
        <f t="shared" si="23"/>
        <v>0</v>
      </c>
      <c r="BG138" s="586" t="s">
        <v>1275</v>
      </c>
    </row>
    <row r="139" spans="2:59" s="393" customFormat="1" ht="14.25" customHeight="1" x14ac:dyDescent="0.25">
      <c r="B139" s="588"/>
      <c r="C139" s="589"/>
      <c r="D139" s="590"/>
      <c r="E139" s="591" t="s">
        <v>1198</v>
      </c>
      <c r="F139" s="592"/>
      <c r="G139" s="509" t="s">
        <v>1198</v>
      </c>
      <c r="H139" s="510" t="s">
        <v>1237</v>
      </c>
      <c r="I139" s="593" t="s">
        <v>1198</v>
      </c>
      <c r="J139" s="594"/>
      <c r="K139" s="595"/>
      <c r="L139" s="579"/>
      <c r="M139" s="652">
        <v>2699</v>
      </c>
      <c r="N139" s="596" t="str">
        <f>'для впр'!E150</f>
        <v>Кромка в колір</v>
      </c>
      <c r="O139" s="597"/>
      <c r="P139" s="597"/>
      <c r="Q139" s="598"/>
      <c r="R139" s="599"/>
      <c r="S139" s="600" t="str">
        <f>'для впр'!J150</f>
        <v>Кромка Нестандарт</v>
      </c>
      <c r="T139" s="601"/>
      <c r="U139" s="602"/>
      <c r="V139" s="599"/>
      <c r="W139" s="598"/>
      <c r="X139" s="598"/>
      <c r="Y139" s="598"/>
      <c r="Z139" s="598"/>
      <c r="AA139" s="444" t="s">
        <v>1131</v>
      </c>
      <c r="AB139" s="579" t="s">
        <v>1156</v>
      </c>
      <c r="AC139" s="603" t="s">
        <v>190</v>
      </c>
      <c r="AK139" s="604" t="s">
        <v>1058</v>
      </c>
      <c r="AN139" s="605"/>
      <c r="AR139" s="606" t="s">
        <v>12</v>
      </c>
      <c r="AS139" s="279" t="str">
        <f t="shared" si="16"/>
        <v>Кромка в колір</v>
      </c>
      <c r="AT139" s="279">
        <f t="shared" si="17"/>
        <v>0</v>
      </c>
      <c r="AU139" s="279">
        <f t="shared" si="18"/>
        <v>0</v>
      </c>
      <c r="AV139" s="279">
        <f t="shared" si="19"/>
        <v>0</v>
      </c>
      <c r="AW139" s="607" t="s">
        <v>193</v>
      </c>
      <c r="AX139" s="279" t="str">
        <f t="shared" si="20"/>
        <v>Кромка Нестандарт</v>
      </c>
      <c r="AY139" s="279">
        <f t="shared" si="21"/>
        <v>0</v>
      </c>
      <c r="AZ139" s="279">
        <f t="shared" si="22"/>
        <v>0</v>
      </c>
      <c r="BA139" s="280">
        <f t="shared" si="23"/>
        <v>0</v>
      </c>
      <c r="BG139" s="586" t="s">
        <v>1276</v>
      </c>
    </row>
    <row r="140" spans="2:59" s="393" customFormat="1" ht="14.25" customHeight="1" x14ac:dyDescent="0.25">
      <c r="B140" s="588"/>
      <c r="C140" s="589"/>
      <c r="D140" s="590"/>
      <c r="E140" s="591" t="s">
        <v>1199</v>
      </c>
      <c r="F140" s="592"/>
      <c r="G140" s="509" t="s">
        <v>1199</v>
      </c>
      <c r="H140" s="510" t="s">
        <v>1238</v>
      </c>
      <c r="I140" s="593" t="s">
        <v>1199</v>
      </c>
      <c r="J140" s="594"/>
      <c r="K140" s="595"/>
      <c r="L140" s="579"/>
      <c r="M140" s="652">
        <v>2699</v>
      </c>
      <c r="N140" s="596" t="str">
        <f>'для впр'!E151</f>
        <v>Кромка в колір</v>
      </c>
      <c r="O140" s="597"/>
      <c r="P140" s="597"/>
      <c r="Q140" s="598"/>
      <c r="R140" s="599"/>
      <c r="S140" s="600" t="str">
        <f>'для впр'!J151</f>
        <v>Кромка Нестандарт</v>
      </c>
      <c r="T140" s="601"/>
      <c r="U140" s="602"/>
      <c r="V140" s="599"/>
      <c r="W140" s="598"/>
      <c r="X140" s="598"/>
      <c r="Y140" s="598"/>
      <c r="Z140" s="598"/>
      <c r="AA140" s="444" t="s">
        <v>1132</v>
      </c>
      <c r="AB140" s="579" t="s">
        <v>1157</v>
      </c>
      <c r="AC140" s="603" t="s">
        <v>190</v>
      </c>
      <c r="AK140" s="604" t="s">
        <v>1058</v>
      </c>
      <c r="AN140" s="605"/>
      <c r="AR140" s="606" t="s">
        <v>12</v>
      </c>
      <c r="AS140" s="279" t="str">
        <f t="shared" si="16"/>
        <v>Кромка в колір</v>
      </c>
      <c r="AT140" s="279">
        <f t="shared" si="17"/>
        <v>0</v>
      </c>
      <c r="AU140" s="279">
        <f t="shared" si="18"/>
        <v>0</v>
      </c>
      <c r="AV140" s="279">
        <f t="shared" si="19"/>
        <v>0</v>
      </c>
      <c r="AW140" s="607" t="s">
        <v>193</v>
      </c>
      <c r="AX140" s="279" t="str">
        <f t="shared" si="20"/>
        <v>Кромка Нестандарт</v>
      </c>
      <c r="AY140" s="279">
        <f t="shared" si="21"/>
        <v>0</v>
      </c>
      <c r="AZ140" s="279">
        <f t="shared" si="22"/>
        <v>0</v>
      </c>
      <c r="BA140" s="280">
        <f t="shared" si="23"/>
        <v>0</v>
      </c>
      <c r="BG140" s="586" t="s">
        <v>1277</v>
      </c>
    </row>
    <row r="141" spans="2:59" s="393" customFormat="1" ht="14.25" customHeight="1" x14ac:dyDescent="0.25">
      <c r="B141" s="588"/>
      <c r="C141" s="589"/>
      <c r="D141" s="590"/>
      <c r="E141" s="591" t="s">
        <v>1200</v>
      </c>
      <c r="F141" s="592"/>
      <c r="G141" s="509" t="s">
        <v>1200</v>
      </c>
      <c r="H141" s="510" t="s">
        <v>1239</v>
      </c>
      <c r="I141" s="593" t="s">
        <v>1200</v>
      </c>
      <c r="J141" s="594"/>
      <c r="K141" s="595"/>
      <c r="L141" s="579"/>
      <c r="M141" s="652">
        <v>2699</v>
      </c>
      <c r="N141" s="596" t="str">
        <f>'для впр'!E152</f>
        <v>Кромка в колір</v>
      </c>
      <c r="O141" s="597"/>
      <c r="P141" s="597"/>
      <c r="Q141" s="598"/>
      <c r="R141" s="599"/>
      <c r="S141" s="600" t="str">
        <f>'для впр'!J152</f>
        <v>Кромка Нестандарт</v>
      </c>
      <c r="T141" s="601"/>
      <c r="U141" s="602"/>
      <c r="V141" s="599"/>
      <c r="W141" s="598"/>
      <c r="X141" s="598"/>
      <c r="Y141" s="598"/>
      <c r="Z141" s="598"/>
      <c r="AA141" s="444" t="s">
        <v>1133</v>
      </c>
      <c r="AB141" s="579" t="s">
        <v>1158</v>
      </c>
      <c r="AC141" s="603" t="s">
        <v>190</v>
      </c>
      <c r="AK141" s="604" t="s">
        <v>1058</v>
      </c>
      <c r="AN141" s="605"/>
      <c r="AR141" s="606" t="s">
        <v>12</v>
      </c>
      <c r="AS141" s="279" t="str">
        <f t="shared" si="16"/>
        <v>Кромка в колір</v>
      </c>
      <c r="AT141" s="279">
        <f t="shared" si="17"/>
        <v>0</v>
      </c>
      <c r="AU141" s="279">
        <f t="shared" si="18"/>
        <v>0</v>
      </c>
      <c r="AV141" s="279">
        <f t="shared" si="19"/>
        <v>0</v>
      </c>
      <c r="AW141" s="607" t="s">
        <v>193</v>
      </c>
      <c r="AX141" s="279" t="str">
        <f t="shared" si="20"/>
        <v>Кромка Нестандарт</v>
      </c>
      <c r="AY141" s="279">
        <f t="shared" si="21"/>
        <v>0</v>
      </c>
      <c r="AZ141" s="279">
        <f t="shared" si="22"/>
        <v>0</v>
      </c>
      <c r="BA141" s="280">
        <f t="shared" si="23"/>
        <v>0</v>
      </c>
      <c r="BG141" s="586" t="s">
        <v>1278</v>
      </c>
    </row>
    <row r="142" spans="2:59" s="393" customFormat="1" ht="14.25" customHeight="1" x14ac:dyDescent="0.25">
      <c r="B142" s="588"/>
      <c r="C142" s="589"/>
      <c r="D142" s="590"/>
      <c r="E142" s="591" t="s">
        <v>1201</v>
      </c>
      <c r="F142" s="592"/>
      <c r="G142" s="509" t="s">
        <v>1201</v>
      </c>
      <c r="H142" s="510" t="s">
        <v>1240</v>
      </c>
      <c r="I142" s="593" t="s">
        <v>1201</v>
      </c>
      <c r="J142" s="594"/>
      <c r="K142" s="595"/>
      <c r="L142" s="579"/>
      <c r="M142" s="652">
        <v>2699</v>
      </c>
      <c r="N142" s="596" t="str">
        <f>'для впр'!E153</f>
        <v>Кромка в колір</v>
      </c>
      <c r="O142" s="597"/>
      <c r="P142" s="597"/>
      <c r="Q142" s="598"/>
      <c r="R142" s="599"/>
      <c r="S142" s="600" t="str">
        <f>'для впр'!J153</f>
        <v>Кромка Нестандарт</v>
      </c>
      <c r="T142" s="601"/>
      <c r="U142" s="602"/>
      <c r="V142" s="599"/>
      <c r="W142" s="598"/>
      <c r="X142" s="598"/>
      <c r="Y142" s="598"/>
      <c r="Z142" s="598"/>
      <c r="AA142" s="444" t="s">
        <v>1134</v>
      </c>
      <c r="AB142" s="579" t="s">
        <v>1159</v>
      </c>
      <c r="AC142" s="603" t="s">
        <v>190</v>
      </c>
      <c r="AK142" s="604" t="s">
        <v>1058</v>
      </c>
      <c r="AN142" s="605"/>
      <c r="AR142" s="606" t="s">
        <v>12</v>
      </c>
      <c r="AS142" s="279" t="str">
        <f t="shared" si="16"/>
        <v>Кромка в колір</v>
      </c>
      <c r="AT142" s="279">
        <f t="shared" si="17"/>
        <v>0</v>
      </c>
      <c r="AU142" s="279">
        <f t="shared" si="18"/>
        <v>0</v>
      </c>
      <c r="AV142" s="279">
        <f t="shared" si="19"/>
        <v>0</v>
      </c>
      <c r="AW142" s="607" t="s">
        <v>193</v>
      </c>
      <c r="AX142" s="279" t="str">
        <f t="shared" si="20"/>
        <v>Кромка Нестандарт</v>
      </c>
      <c r="AY142" s="279">
        <f t="shared" si="21"/>
        <v>0</v>
      </c>
      <c r="AZ142" s="279">
        <f t="shared" si="22"/>
        <v>0</v>
      </c>
      <c r="BA142" s="280">
        <f t="shared" si="23"/>
        <v>0</v>
      </c>
      <c r="BG142" s="586" t="s">
        <v>1279</v>
      </c>
    </row>
    <row r="143" spans="2:59" s="393" customFormat="1" ht="14.25" customHeight="1" x14ac:dyDescent="0.25">
      <c r="B143" s="588"/>
      <c r="C143" s="589"/>
      <c r="D143" s="590"/>
      <c r="E143" s="591" t="s">
        <v>1202</v>
      </c>
      <c r="F143" s="592"/>
      <c r="G143" s="509" t="s">
        <v>1202</v>
      </c>
      <c r="H143" s="510" t="s">
        <v>1241</v>
      </c>
      <c r="I143" s="593" t="s">
        <v>1202</v>
      </c>
      <c r="J143" s="594"/>
      <c r="K143" s="595"/>
      <c r="L143" s="579"/>
      <c r="M143" s="652">
        <v>2699</v>
      </c>
      <c r="N143" s="596" t="str">
        <f>'для впр'!E154</f>
        <v>Кромка в колір</v>
      </c>
      <c r="O143" s="597"/>
      <c r="P143" s="597"/>
      <c r="Q143" s="598"/>
      <c r="R143" s="599"/>
      <c r="S143" s="600" t="str">
        <f>'для впр'!J154</f>
        <v>Кромка Нестандарт</v>
      </c>
      <c r="T143" s="601"/>
      <c r="U143" s="602"/>
      <c r="V143" s="599"/>
      <c r="W143" s="598"/>
      <c r="X143" s="598"/>
      <c r="Y143" s="598"/>
      <c r="Z143" s="598"/>
      <c r="AA143" s="444" t="s">
        <v>1135</v>
      </c>
      <c r="AB143" s="579" t="s">
        <v>1160</v>
      </c>
      <c r="AC143" s="603" t="s">
        <v>190</v>
      </c>
      <c r="AK143" s="604" t="s">
        <v>1058</v>
      </c>
      <c r="AN143" s="605"/>
      <c r="AR143" s="606" t="s">
        <v>12</v>
      </c>
      <c r="AS143" s="279" t="str">
        <f t="shared" si="16"/>
        <v>Кромка в колір</v>
      </c>
      <c r="AT143" s="279">
        <f t="shared" si="17"/>
        <v>0</v>
      </c>
      <c r="AU143" s="279">
        <f t="shared" si="18"/>
        <v>0</v>
      </c>
      <c r="AV143" s="279">
        <f t="shared" si="19"/>
        <v>0</v>
      </c>
      <c r="AW143" s="607" t="s">
        <v>193</v>
      </c>
      <c r="AX143" s="279" t="str">
        <f t="shared" si="20"/>
        <v>Кромка Нестандарт</v>
      </c>
      <c r="AY143" s="279">
        <f t="shared" si="21"/>
        <v>0</v>
      </c>
      <c r="AZ143" s="279">
        <f t="shared" si="22"/>
        <v>0</v>
      </c>
      <c r="BA143" s="280">
        <f t="shared" si="23"/>
        <v>0</v>
      </c>
      <c r="BG143" s="586" t="s">
        <v>1280</v>
      </c>
    </row>
    <row r="144" spans="2:59" s="393" customFormat="1" ht="14.25" customHeight="1" x14ac:dyDescent="0.25">
      <c r="B144" s="588"/>
      <c r="C144" s="589"/>
      <c r="D144" s="590"/>
      <c r="E144" s="591" t="s">
        <v>1203</v>
      </c>
      <c r="F144" s="592"/>
      <c r="G144" s="509" t="s">
        <v>1203</v>
      </c>
      <c r="H144" s="510" t="s">
        <v>1242</v>
      </c>
      <c r="I144" s="593" t="s">
        <v>1203</v>
      </c>
      <c r="J144" s="594"/>
      <c r="K144" s="595"/>
      <c r="L144" s="579"/>
      <c r="M144" s="652">
        <v>2699</v>
      </c>
      <c r="N144" s="596" t="str">
        <f>'для впр'!E155</f>
        <v>Кромка в колір</v>
      </c>
      <c r="O144" s="597"/>
      <c r="P144" s="597"/>
      <c r="Q144" s="598"/>
      <c r="R144" s="599"/>
      <c r="S144" s="600" t="str">
        <f>'для впр'!J155</f>
        <v>Кромка Нестандарт</v>
      </c>
      <c r="T144" s="601"/>
      <c r="U144" s="602"/>
      <c r="V144" s="599"/>
      <c r="W144" s="598"/>
      <c r="X144" s="598"/>
      <c r="Y144" s="598"/>
      <c r="Z144" s="598"/>
      <c r="AA144" s="444" t="s">
        <v>1136</v>
      </c>
      <c r="AB144" s="579" t="s">
        <v>1161</v>
      </c>
      <c r="AC144" s="603" t="s">
        <v>190</v>
      </c>
      <c r="AK144" s="604" t="s">
        <v>1058</v>
      </c>
      <c r="AN144" s="605"/>
      <c r="AR144" s="606" t="s">
        <v>12</v>
      </c>
      <c r="AS144" s="279" t="str">
        <f t="shared" si="16"/>
        <v>Кромка в колір</v>
      </c>
      <c r="AT144" s="279">
        <f t="shared" si="17"/>
        <v>0</v>
      </c>
      <c r="AU144" s="279">
        <f t="shared" si="18"/>
        <v>0</v>
      </c>
      <c r="AV144" s="279">
        <f t="shared" si="19"/>
        <v>0</v>
      </c>
      <c r="AW144" s="607" t="s">
        <v>193</v>
      </c>
      <c r="AX144" s="279" t="str">
        <f t="shared" si="20"/>
        <v>Кромка Нестандарт</v>
      </c>
      <c r="AY144" s="279">
        <f t="shared" si="21"/>
        <v>0</v>
      </c>
      <c r="AZ144" s="279">
        <f t="shared" si="22"/>
        <v>0</v>
      </c>
      <c r="BA144" s="280">
        <f t="shared" si="23"/>
        <v>0</v>
      </c>
      <c r="BG144" s="586" t="s">
        <v>1281</v>
      </c>
    </row>
    <row r="145" spans="2:64" s="393" customFormat="1" ht="14.25" customHeight="1" x14ac:dyDescent="0.25">
      <c r="B145" s="588"/>
      <c r="C145" s="589"/>
      <c r="D145" s="590"/>
      <c r="E145" s="591"/>
      <c r="F145" s="592"/>
      <c r="G145" s="509"/>
      <c r="H145" s="510"/>
      <c r="I145" s="593"/>
      <c r="J145" s="594"/>
      <c r="K145" s="595"/>
      <c r="L145" s="579"/>
      <c r="N145" s="596" t="str">
        <f>'для впр'!E156</f>
        <v>Кромка в колір</v>
      </c>
      <c r="O145" s="597"/>
      <c r="P145" s="597"/>
      <c r="Q145" s="598"/>
      <c r="R145" s="599"/>
      <c r="S145" s="600" t="str">
        <f>'для впр'!J156</f>
        <v>Кромка Нестандарт</v>
      </c>
      <c r="T145" s="601"/>
      <c r="U145" s="602"/>
      <c r="V145" s="599"/>
      <c r="W145" s="598"/>
      <c r="X145" s="598"/>
      <c r="Y145" s="598"/>
      <c r="Z145" s="598"/>
      <c r="AK145" s="604" t="s">
        <v>1058</v>
      </c>
      <c r="AN145" s="605"/>
      <c r="AR145" s="606" t="s">
        <v>12</v>
      </c>
      <c r="AS145" s="279" t="str">
        <f t="shared" si="16"/>
        <v>Кромка в колір</v>
      </c>
      <c r="AT145" s="279">
        <f t="shared" si="17"/>
        <v>0</v>
      </c>
      <c r="AU145" s="279">
        <f t="shared" si="18"/>
        <v>0</v>
      </c>
      <c r="AV145" s="279">
        <f t="shared" si="19"/>
        <v>0</v>
      </c>
      <c r="AW145" s="607" t="s">
        <v>193</v>
      </c>
      <c r="AX145" s="279" t="str">
        <f t="shared" si="20"/>
        <v>Кромка Нестандарт</v>
      </c>
      <c r="AY145" s="279">
        <f t="shared" si="21"/>
        <v>0</v>
      </c>
      <c r="AZ145" s="279">
        <f t="shared" si="22"/>
        <v>0</v>
      </c>
      <c r="BA145" s="280">
        <f t="shared" si="23"/>
        <v>0</v>
      </c>
      <c r="BG145" s="586"/>
    </row>
    <row r="146" spans="2:64" s="393" customFormat="1" ht="14.25" customHeight="1" x14ac:dyDescent="0.25">
      <c r="B146" s="588"/>
      <c r="C146" s="589"/>
      <c r="D146" s="590"/>
      <c r="E146" s="591"/>
      <c r="F146" s="592"/>
      <c r="G146" s="509"/>
      <c r="H146" s="510"/>
      <c r="I146" s="593"/>
      <c r="J146" s="594"/>
      <c r="K146" s="595"/>
      <c r="L146" s="579"/>
      <c r="N146" s="596">
        <f>'для впр'!E157</f>
        <v>0</v>
      </c>
      <c r="O146" s="597"/>
      <c r="P146" s="597"/>
      <c r="Q146" s="598"/>
      <c r="R146" s="599"/>
      <c r="S146" s="600">
        <f>'для впр'!J157</f>
        <v>0</v>
      </c>
      <c r="T146" s="601"/>
      <c r="U146" s="602"/>
      <c r="V146" s="599"/>
      <c r="W146" s="598"/>
      <c r="X146" s="598"/>
      <c r="Y146" s="598"/>
      <c r="Z146" s="598"/>
      <c r="AK146" s="604" t="s">
        <v>1058</v>
      </c>
      <c r="AN146" s="605"/>
      <c r="AR146" s="606" t="s">
        <v>12</v>
      </c>
      <c r="AS146" s="279">
        <f t="shared" si="16"/>
        <v>0</v>
      </c>
      <c r="AT146" s="279">
        <f t="shared" si="17"/>
        <v>0</v>
      </c>
      <c r="AU146" s="279">
        <f t="shared" si="18"/>
        <v>0</v>
      </c>
      <c r="AV146" s="279">
        <f t="shared" si="19"/>
        <v>0</v>
      </c>
      <c r="AW146" s="607" t="s">
        <v>193</v>
      </c>
      <c r="AX146" s="279">
        <f t="shared" si="20"/>
        <v>0</v>
      </c>
      <c r="AY146" s="279">
        <f t="shared" si="21"/>
        <v>0</v>
      </c>
      <c r="AZ146" s="279">
        <f t="shared" si="22"/>
        <v>0</v>
      </c>
      <c r="BA146" s="280">
        <f t="shared" si="23"/>
        <v>0</v>
      </c>
      <c r="BG146" s="586"/>
    </row>
    <row r="147" spans="2:64" s="393" customFormat="1" ht="14.25" customHeight="1" x14ac:dyDescent="0.25">
      <c r="B147" s="588"/>
      <c r="C147" s="589"/>
      <c r="D147" s="590"/>
      <c r="E147" s="591"/>
      <c r="F147" s="592"/>
      <c r="G147" s="509"/>
      <c r="H147" s="510"/>
      <c r="I147" s="593"/>
      <c r="J147" s="594"/>
      <c r="K147" s="595"/>
      <c r="L147" s="579"/>
      <c r="N147" s="596">
        <f>'для впр'!E158</f>
        <v>0</v>
      </c>
      <c r="O147" s="597"/>
      <c r="P147" s="597"/>
      <c r="Q147" s="598"/>
      <c r="R147" s="599"/>
      <c r="S147" s="600">
        <f>'для впр'!J158</f>
        <v>0</v>
      </c>
      <c r="T147" s="601"/>
      <c r="U147" s="602"/>
      <c r="V147" s="599"/>
      <c r="W147" s="598"/>
      <c r="X147" s="598"/>
      <c r="Y147" s="598"/>
      <c r="Z147" s="598"/>
      <c r="AK147" s="604" t="s">
        <v>1058</v>
      </c>
      <c r="AN147" s="605"/>
      <c r="AR147" s="606" t="s">
        <v>12</v>
      </c>
      <c r="AS147" s="279">
        <f t="shared" si="16"/>
        <v>0</v>
      </c>
      <c r="AT147" s="279">
        <f t="shared" si="17"/>
        <v>0</v>
      </c>
      <c r="AU147" s="279">
        <f t="shared" si="18"/>
        <v>0</v>
      </c>
      <c r="AV147" s="279">
        <f t="shared" si="19"/>
        <v>0</v>
      </c>
      <c r="AW147" s="607" t="s">
        <v>193</v>
      </c>
      <c r="AX147" s="279">
        <f t="shared" si="20"/>
        <v>0</v>
      </c>
      <c r="AY147" s="279">
        <f t="shared" si="21"/>
        <v>0</v>
      </c>
      <c r="AZ147" s="279">
        <f t="shared" si="22"/>
        <v>0</v>
      </c>
      <c r="BA147" s="280">
        <f t="shared" si="23"/>
        <v>0</v>
      </c>
      <c r="BG147" s="586"/>
    </row>
    <row r="148" spans="2:64" s="393" customFormat="1" ht="14.25" customHeight="1" x14ac:dyDescent="0.25">
      <c r="B148" s="588"/>
      <c r="C148" s="589"/>
      <c r="D148" s="590"/>
      <c r="E148" s="591"/>
      <c r="F148" s="592"/>
      <c r="G148" s="509"/>
      <c r="H148" s="510"/>
      <c r="I148" s="593"/>
      <c r="J148" s="594"/>
      <c r="K148" s="595"/>
      <c r="L148" s="579"/>
      <c r="N148" s="596">
        <f>'для впр'!E159</f>
        <v>0</v>
      </c>
      <c r="O148" s="597"/>
      <c r="P148" s="597"/>
      <c r="Q148" s="598"/>
      <c r="R148" s="599"/>
      <c r="S148" s="600">
        <f>'для впр'!J159</f>
        <v>0</v>
      </c>
      <c r="T148" s="601"/>
      <c r="U148" s="602"/>
      <c r="V148" s="599"/>
      <c r="W148" s="598"/>
      <c r="X148" s="598"/>
      <c r="Y148" s="598"/>
      <c r="Z148" s="598"/>
      <c r="AK148" s="604" t="s">
        <v>1058</v>
      </c>
      <c r="AN148" s="605"/>
      <c r="AR148" s="606" t="s">
        <v>12</v>
      </c>
      <c r="AS148" s="279">
        <f t="shared" si="16"/>
        <v>0</v>
      </c>
      <c r="AT148" s="279">
        <f t="shared" si="17"/>
        <v>0</v>
      </c>
      <c r="AU148" s="279">
        <f t="shared" si="18"/>
        <v>0</v>
      </c>
      <c r="AV148" s="279">
        <f t="shared" si="19"/>
        <v>0</v>
      </c>
      <c r="AW148" s="607" t="s">
        <v>193</v>
      </c>
      <c r="AX148" s="279">
        <f t="shared" si="20"/>
        <v>0</v>
      </c>
      <c r="AY148" s="279">
        <f t="shared" si="21"/>
        <v>0</v>
      </c>
      <c r="AZ148" s="279">
        <f t="shared" si="22"/>
        <v>0</v>
      </c>
      <c r="BA148" s="280">
        <f t="shared" si="23"/>
        <v>0</v>
      </c>
      <c r="BG148" s="586"/>
    </row>
    <row r="149" spans="2:64" s="393" customFormat="1" ht="14.25" customHeight="1" x14ac:dyDescent="0.25">
      <c r="B149" s="588"/>
      <c r="C149" s="589"/>
      <c r="D149" s="590"/>
      <c r="E149" s="591"/>
      <c r="F149" s="592"/>
      <c r="G149" s="509"/>
      <c r="H149" s="510"/>
      <c r="I149" s="593"/>
      <c r="J149" s="594"/>
      <c r="K149" s="595"/>
      <c r="L149" s="579"/>
      <c r="N149" s="596">
        <f>'для впр'!E160</f>
        <v>0</v>
      </c>
      <c r="O149" s="597"/>
      <c r="P149" s="597"/>
      <c r="Q149" s="598"/>
      <c r="R149" s="599"/>
      <c r="S149" s="600">
        <f>'для впр'!J160</f>
        <v>0</v>
      </c>
      <c r="T149" s="601"/>
      <c r="U149" s="602"/>
      <c r="V149" s="599"/>
      <c r="W149" s="598"/>
      <c r="X149" s="598"/>
      <c r="Y149" s="598"/>
      <c r="Z149" s="598"/>
      <c r="AK149" s="604" t="s">
        <v>1058</v>
      </c>
      <c r="AN149" s="605"/>
      <c r="AR149" s="606" t="s">
        <v>12</v>
      </c>
      <c r="AS149" s="279">
        <f t="shared" si="16"/>
        <v>0</v>
      </c>
      <c r="AT149" s="279">
        <f t="shared" si="17"/>
        <v>0</v>
      </c>
      <c r="AU149" s="279">
        <f t="shared" si="18"/>
        <v>0</v>
      </c>
      <c r="AV149" s="279">
        <f t="shared" si="19"/>
        <v>0</v>
      </c>
      <c r="AW149" s="607" t="s">
        <v>193</v>
      </c>
      <c r="AX149" s="279">
        <f t="shared" si="20"/>
        <v>0</v>
      </c>
      <c r="AY149" s="279">
        <f t="shared" si="21"/>
        <v>0</v>
      </c>
      <c r="AZ149" s="279">
        <f t="shared" si="22"/>
        <v>0</v>
      </c>
      <c r="BA149" s="280">
        <f t="shared" si="23"/>
        <v>0</v>
      </c>
      <c r="BG149" s="586"/>
    </row>
    <row r="150" spans="2:64" s="675" customFormat="1" ht="15.75" customHeight="1" x14ac:dyDescent="0.25">
      <c r="B150" s="655"/>
      <c r="C150" s="656"/>
      <c r="D150" s="657"/>
      <c r="E150" s="658" t="s">
        <v>597</v>
      </c>
      <c r="F150" s="659" t="s">
        <v>734</v>
      </c>
      <c r="G150" s="660" t="s">
        <v>970</v>
      </c>
      <c r="H150" s="660" t="s">
        <v>971</v>
      </c>
      <c r="I150" s="661" t="s">
        <v>597</v>
      </c>
      <c r="J150" s="662"/>
      <c r="K150" s="663"/>
      <c r="L150" s="664"/>
      <c r="M150" s="665">
        <v>4199</v>
      </c>
      <c r="N150" s="666" t="str">
        <f>'для впр'!E117</f>
        <v>Кромка в колір</v>
      </c>
      <c r="O150" s="667" t="str">
        <f>'для впр'!F117</f>
        <v>MT-AF-803</v>
      </c>
      <c r="P150" s="667">
        <f>'для впр'!G117</f>
        <v>0</v>
      </c>
      <c r="Q150" s="668" t="str">
        <f>'для впр'!H117</f>
        <v>MT-AF-803</v>
      </c>
      <c r="R150" s="653"/>
      <c r="S150" s="669" t="str">
        <f>'для впр'!J117</f>
        <v>Кромка Нестандарт</v>
      </c>
      <c r="T150" s="670"/>
      <c r="U150" s="671">
        <f>'для впр'!L117</f>
        <v>0</v>
      </c>
      <c r="V150" s="653">
        <f>'для впр'!M117</f>
        <v>0</v>
      </c>
      <c r="W150" s="668">
        <f>'для впр'!N117</f>
        <v>0</v>
      </c>
      <c r="X150" s="668">
        <f>'для впр'!O117</f>
        <v>0</v>
      </c>
      <c r="Y150" s="668">
        <f>'для впр'!P117</f>
        <v>0</v>
      </c>
      <c r="Z150" s="668">
        <f>'для впр'!Q117</f>
        <v>0</v>
      </c>
      <c r="AA150" s="672" t="s">
        <v>598</v>
      </c>
      <c r="AB150" s="673" t="s">
        <v>254</v>
      </c>
      <c r="AC150" s="674" t="s">
        <v>200</v>
      </c>
      <c r="AK150" s="676" t="s">
        <v>4</v>
      </c>
      <c r="AN150" s="659"/>
      <c r="AR150" s="677" t="s">
        <v>12</v>
      </c>
      <c r="AS150" s="677" t="str">
        <f t="shared" si="16"/>
        <v>Кромка в колір</v>
      </c>
      <c r="AT150" s="677" t="str">
        <f t="shared" si="17"/>
        <v>MT-AF-803</v>
      </c>
      <c r="AU150" s="677">
        <f t="shared" si="18"/>
        <v>0</v>
      </c>
      <c r="AV150" s="677" t="str">
        <f t="shared" si="19"/>
        <v>MT-AF-803</v>
      </c>
      <c r="AW150" s="678" t="s">
        <v>193</v>
      </c>
      <c r="AX150" s="677" t="str">
        <f t="shared" si="20"/>
        <v>Кромка Нестандарт</v>
      </c>
      <c r="AY150" s="677">
        <f t="shared" si="21"/>
        <v>0</v>
      </c>
      <c r="AZ150" s="677">
        <f t="shared" si="22"/>
        <v>0</v>
      </c>
      <c r="BA150" s="679">
        <f t="shared" si="23"/>
        <v>0</v>
      </c>
      <c r="BG150" s="680" t="str">
        <f>VLOOKUP(G150,код!A:G,2,FALSE())</f>
        <v xml:space="preserve">РО174132   </v>
      </c>
    </row>
    <row r="151" spans="2:64" ht="15.75" x14ac:dyDescent="0.25">
      <c r="B151" s="310"/>
      <c r="C151" s="311"/>
      <c r="D151" s="312"/>
      <c r="E151" s="253"/>
      <c r="F151" s="281"/>
      <c r="G151" s="331"/>
      <c r="H151" s="331"/>
      <c r="I151" s="253"/>
      <c r="J151" s="332"/>
      <c r="K151" s="333"/>
      <c r="L151" s="281"/>
      <c r="M151" s="290"/>
      <c r="N151" s="307"/>
      <c r="O151" s="308"/>
      <c r="P151" s="309"/>
      <c r="Q151" s="118"/>
      <c r="R151" s="118"/>
      <c r="S151" s="334"/>
      <c r="T151" s="256"/>
      <c r="U151" s="309"/>
      <c r="V151" s="118"/>
      <c r="W151" s="118"/>
      <c r="X151" s="118"/>
      <c r="Y151" s="118"/>
      <c r="Z151" s="118"/>
      <c r="AA151" s="310"/>
      <c r="AB151" s="335"/>
      <c r="AC151" s="313"/>
      <c r="AK151" s="118"/>
      <c r="AN151" s="281"/>
    </row>
    <row r="152" spans="2:64" ht="15.75" x14ac:dyDescent="0.25">
      <c r="B152" s="310"/>
      <c r="C152" s="311"/>
      <c r="D152" s="312"/>
      <c r="E152" s="253"/>
      <c r="F152" s="281"/>
      <c r="G152" s="331"/>
      <c r="H152" s="331"/>
      <c r="I152" s="253"/>
      <c r="J152" s="332"/>
      <c r="K152" s="333"/>
      <c r="L152" s="281"/>
      <c r="M152" s="290"/>
      <c r="N152" s="307"/>
      <c r="O152" s="308"/>
      <c r="P152" s="309"/>
      <c r="Q152" s="118"/>
      <c r="R152" s="118"/>
      <c r="S152" s="334"/>
      <c r="T152" s="256"/>
      <c r="U152" s="309"/>
      <c r="V152" s="118"/>
      <c r="W152" s="118"/>
      <c r="X152" s="118"/>
      <c r="Y152" s="118"/>
      <c r="Z152" s="118"/>
      <c r="AA152" s="310"/>
      <c r="AB152" s="335"/>
      <c r="AC152" s="313"/>
      <c r="AK152" s="118"/>
      <c r="AN152" s="281"/>
    </row>
    <row r="153" spans="2:64" x14ac:dyDescent="0.2">
      <c r="B153" t="s">
        <v>600</v>
      </c>
      <c r="C153" t="s">
        <v>600</v>
      </c>
      <c r="D153" t="s">
        <v>600</v>
      </c>
      <c r="E153" t="s">
        <v>600</v>
      </c>
      <c r="F153" t="s">
        <v>600</v>
      </c>
      <c r="G153" t="s">
        <v>600</v>
      </c>
      <c r="H153" t="s">
        <v>600</v>
      </c>
      <c r="I153" t="s">
        <v>600</v>
      </c>
      <c r="J153" t="s">
        <v>600</v>
      </c>
      <c r="K153" t="s">
        <v>600</v>
      </c>
      <c r="L153" t="s">
        <v>600</v>
      </c>
      <c r="M153" s="255" t="s">
        <v>600</v>
      </c>
      <c r="N153" t="s">
        <v>600</v>
      </c>
      <c r="O153" t="s">
        <v>600</v>
      </c>
      <c r="P153" t="s">
        <v>600</v>
      </c>
      <c r="Q153" t="s">
        <v>600</v>
      </c>
      <c r="R153" t="s">
        <v>600</v>
      </c>
      <c r="S153" t="s">
        <v>600</v>
      </c>
      <c r="T153" t="s">
        <v>600</v>
      </c>
      <c r="U153" t="s">
        <v>600</v>
      </c>
      <c r="V153" t="s">
        <v>600</v>
      </c>
      <c r="AA153" t="s">
        <v>600</v>
      </c>
      <c r="AB153" t="s">
        <v>600</v>
      </c>
      <c r="AC153" t="s">
        <v>600</v>
      </c>
      <c r="AD153" t="s">
        <v>600</v>
      </c>
      <c r="AE153" t="s">
        <v>600</v>
      </c>
      <c r="AF153" t="s">
        <v>600</v>
      </c>
      <c r="AG153" t="s">
        <v>600</v>
      </c>
      <c r="AH153" t="s">
        <v>600</v>
      </c>
      <c r="AI153" t="s">
        <v>600</v>
      </c>
      <c r="AJ153" t="s">
        <v>600</v>
      </c>
      <c r="AK153" t="s">
        <v>600</v>
      </c>
      <c r="AN153" t="s">
        <v>600</v>
      </c>
    </row>
    <row r="155" spans="2:64" x14ac:dyDescent="0.2">
      <c r="E155">
        <v>1</v>
      </c>
      <c r="F155">
        <v>2</v>
      </c>
      <c r="G155">
        <v>3</v>
      </c>
      <c r="H155">
        <v>4</v>
      </c>
      <c r="I155">
        <v>5</v>
      </c>
      <c r="J155">
        <v>6</v>
      </c>
      <c r="K155">
        <v>7</v>
      </c>
      <c r="L155">
        <v>8</v>
      </c>
      <c r="M155" s="255">
        <v>9</v>
      </c>
      <c r="N155">
        <v>10</v>
      </c>
      <c r="O155">
        <v>11</v>
      </c>
      <c r="P155">
        <v>12</v>
      </c>
      <c r="Q155">
        <v>13</v>
      </c>
      <c r="R155">
        <v>14</v>
      </c>
      <c r="S155">
        <v>15</v>
      </c>
      <c r="T155">
        <v>16</v>
      </c>
      <c r="U155">
        <v>17</v>
      </c>
      <c r="V155">
        <v>18</v>
      </c>
      <c r="W155">
        <v>19</v>
      </c>
      <c r="X155">
        <v>20</v>
      </c>
      <c r="Y155">
        <v>21</v>
      </c>
      <c r="Z155">
        <v>22</v>
      </c>
      <c r="AA155">
        <v>23</v>
      </c>
      <c r="AB155">
        <v>24</v>
      </c>
      <c r="AC155">
        <v>25</v>
      </c>
      <c r="AD155">
        <v>26</v>
      </c>
      <c r="AE155">
        <v>27</v>
      </c>
      <c r="AF155">
        <v>28</v>
      </c>
      <c r="AG155">
        <v>29</v>
      </c>
      <c r="AH155">
        <v>30</v>
      </c>
      <c r="AI155">
        <v>31</v>
      </c>
      <c r="AJ155">
        <v>32</v>
      </c>
      <c r="AK155">
        <v>33</v>
      </c>
      <c r="AL155">
        <v>34</v>
      </c>
      <c r="AM155">
        <v>35</v>
      </c>
      <c r="AN155">
        <v>36</v>
      </c>
      <c r="AO155">
        <v>37</v>
      </c>
      <c r="AP155">
        <v>38</v>
      </c>
      <c r="AQ155">
        <v>39</v>
      </c>
      <c r="AR155" s="256">
        <v>40</v>
      </c>
      <c r="AS155" s="256">
        <v>41</v>
      </c>
      <c r="AT155" s="256">
        <v>42</v>
      </c>
      <c r="AU155" s="256">
        <v>43</v>
      </c>
      <c r="AV155" s="256">
        <v>44</v>
      </c>
      <c r="AW155" s="256">
        <v>45</v>
      </c>
      <c r="AX155" s="256">
        <v>46</v>
      </c>
      <c r="AY155" s="256">
        <v>47</v>
      </c>
      <c r="AZ155" s="256">
        <v>48</v>
      </c>
      <c r="BA155" s="256">
        <v>49</v>
      </c>
      <c r="BB155">
        <v>50</v>
      </c>
      <c r="BC155">
        <v>51</v>
      </c>
      <c r="BD155">
        <v>52</v>
      </c>
      <c r="BE155">
        <v>53</v>
      </c>
      <c r="BF155">
        <v>54</v>
      </c>
      <c r="BG155">
        <v>55</v>
      </c>
      <c r="BH155">
        <v>56</v>
      </c>
      <c r="BI155">
        <v>57</v>
      </c>
      <c r="BJ155">
        <v>58</v>
      </c>
      <c r="BK155">
        <v>59</v>
      </c>
      <c r="BL155">
        <v>60</v>
      </c>
    </row>
    <row r="157" spans="2:64" x14ac:dyDescent="0.2">
      <c r="I157" s="336" t="s">
        <v>170</v>
      </c>
      <c r="J157" s="337">
        <v>4541</v>
      </c>
    </row>
    <row r="158" spans="2:64" x14ac:dyDescent="0.2">
      <c r="I158" s="336" t="s">
        <v>172</v>
      </c>
      <c r="J158" s="337">
        <v>4541</v>
      </c>
    </row>
    <row r="159" spans="2:64" x14ac:dyDescent="0.2">
      <c r="I159" s="336" t="s">
        <v>174</v>
      </c>
      <c r="J159" s="337">
        <v>6074</v>
      </c>
    </row>
    <row r="160" spans="2:64" x14ac:dyDescent="0.2">
      <c r="I160" s="336" t="s">
        <v>176</v>
      </c>
      <c r="J160" s="337">
        <v>6074</v>
      </c>
    </row>
    <row r="161" spans="9:13" x14ac:dyDescent="0.2">
      <c r="I161" s="336" t="s">
        <v>178</v>
      </c>
      <c r="J161" s="337">
        <v>6074</v>
      </c>
    </row>
    <row r="162" spans="9:13" x14ac:dyDescent="0.2">
      <c r="I162" s="336" t="s">
        <v>180</v>
      </c>
      <c r="J162" s="337">
        <v>4945</v>
      </c>
    </row>
    <row r="163" spans="9:13" x14ac:dyDescent="0.2">
      <c r="I163" s="336" t="s">
        <v>182</v>
      </c>
      <c r="J163" s="337">
        <v>5474</v>
      </c>
    </row>
    <row r="164" spans="9:13" x14ac:dyDescent="0.2">
      <c r="I164" s="336" t="s">
        <v>184</v>
      </c>
      <c r="J164" s="337">
        <v>5778</v>
      </c>
      <c r="K164" s="338"/>
      <c r="L164" s="338"/>
    </row>
    <row r="165" spans="9:13" x14ac:dyDescent="0.2">
      <c r="I165" s="336" t="s">
        <v>186</v>
      </c>
      <c r="J165" s="337">
        <v>5778</v>
      </c>
      <c r="M165" s="338"/>
    </row>
    <row r="166" spans="9:13" x14ac:dyDescent="0.2">
      <c r="I166" s="336" t="s">
        <v>188</v>
      </c>
      <c r="J166" s="337">
        <v>4945</v>
      </c>
      <c r="M166" s="338"/>
    </row>
    <row r="167" spans="9:13" x14ac:dyDescent="0.2">
      <c r="M167" s="338"/>
    </row>
    <row r="168" spans="9:13" x14ac:dyDescent="0.2">
      <c r="M168" s="338"/>
    </row>
    <row r="169" spans="9:13" x14ac:dyDescent="0.2">
      <c r="M169" s="338"/>
    </row>
    <row r="170" spans="9:13" x14ac:dyDescent="0.2">
      <c r="M170" s="338"/>
    </row>
    <row r="171" spans="9:13" x14ac:dyDescent="0.2">
      <c r="M171" s="338"/>
    </row>
    <row r="172" spans="9:13" x14ac:dyDescent="0.2">
      <c r="M172" s="338"/>
    </row>
    <row r="173" spans="9:13" x14ac:dyDescent="0.2">
      <c r="M173" s="338"/>
    </row>
    <row r="174" spans="9:13" x14ac:dyDescent="0.2">
      <c r="M174" s="338"/>
    </row>
  </sheetData>
  <sheetProtection formatCells="0" formatColumns="0" formatRows="0" insertColumns="0" insertRows="0" insertHyperlinks="0" deleteColumns="0" deleteRows="0" sort="0" autoFilter="0" pivotTables="0"/>
  <autoFilter ref="B2:AV150"/>
  <pageMargins left="0.75" right="0.75" top="1" bottom="1" header="0.511811023622047" footer="0.511811023622047"/>
  <pageSetup paperSize="9" scale="97" orientation="portrait" horizontalDpi="300" verticalDpi="300" r:id="rId1"/>
  <colBreaks count="2" manualBreakCount="2">
    <brk id="6" max="1048575" man="1"/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opLeftCell="A8" zoomScaleNormal="100" workbookViewId="0">
      <selection activeCell="I32" sqref="I31:I32"/>
    </sheetView>
  </sheetViews>
  <sheetFormatPr defaultColWidth="8.7109375" defaultRowHeight="12.75" x14ac:dyDescent="0.2"/>
  <cols>
    <col min="1" max="1" width="3.85546875" customWidth="1"/>
    <col min="2" max="2" width="24.42578125" customWidth="1"/>
    <col min="3" max="3" width="9.7109375" customWidth="1"/>
    <col min="4" max="19" width="6" style="339" customWidth="1"/>
  </cols>
  <sheetData>
    <row r="1" spans="1:19" x14ac:dyDescent="0.2">
      <c r="B1" s="118" t="s">
        <v>735</v>
      </c>
    </row>
    <row r="2" spans="1:19" x14ac:dyDescent="0.2">
      <c r="B2" s="118"/>
    </row>
    <row r="3" spans="1:19" ht="15" x14ac:dyDescent="0.2">
      <c r="B3" s="340" t="s">
        <v>736</v>
      </c>
      <c r="D3" s="341" t="s">
        <v>1164</v>
      </c>
      <c r="E3" s="341" t="s">
        <v>4</v>
      </c>
      <c r="F3" s="341" t="s">
        <v>666</v>
      </c>
      <c r="G3" s="341" t="s">
        <v>700</v>
      </c>
      <c r="H3" s="341" t="s">
        <v>737</v>
      </c>
    </row>
    <row r="4" spans="1:19" x14ac:dyDescent="0.2">
      <c r="B4" s="118"/>
    </row>
    <row r="5" spans="1:19" x14ac:dyDescent="0.2">
      <c r="B5" s="118"/>
    </row>
    <row r="6" spans="1:19" x14ac:dyDescent="0.2">
      <c r="B6" s="731" t="s">
        <v>738</v>
      </c>
      <c r="C6" s="731"/>
    </row>
    <row r="7" spans="1:19" x14ac:dyDescent="0.2">
      <c r="B7" s="731"/>
      <c r="C7" s="731"/>
    </row>
    <row r="8" spans="1:19" x14ac:dyDescent="0.2">
      <c r="B8" s="731"/>
      <c r="C8" s="731"/>
    </row>
    <row r="9" spans="1:19" x14ac:dyDescent="0.2">
      <c r="B9" s="731"/>
      <c r="C9" s="731"/>
      <c r="D9" s="110">
        <v>1</v>
      </c>
      <c r="E9" s="110">
        <v>2</v>
      </c>
      <c r="F9" s="110">
        <v>3</v>
      </c>
      <c r="G9" s="110">
        <v>4</v>
      </c>
      <c r="H9" s="110">
        <v>5</v>
      </c>
      <c r="I9" s="110">
        <v>6</v>
      </c>
      <c r="J9" s="110">
        <v>7</v>
      </c>
      <c r="K9" s="110">
        <v>8</v>
      </c>
      <c r="L9" s="110">
        <v>9</v>
      </c>
      <c r="M9" s="110">
        <v>10</v>
      </c>
      <c r="N9" s="110">
        <v>11</v>
      </c>
      <c r="O9" s="110">
        <v>12</v>
      </c>
      <c r="P9" s="110">
        <v>13</v>
      </c>
      <c r="Q9" s="110">
        <v>14</v>
      </c>
      <c r="R9" s="110">
        <v>15</v>
      </c>
      <c r="S9" s="110">
        <v>16</v>
      </c>
    </row>
    <row r="10" spans="1:19" x14ac:dyDescent="0.2">
      <c r="B10" s="342"/>
      <c r="C10" s="342"/>
    </row>
    <row r="11" spans="1:19" x14ac:dyDescent="0.2">
      <c r="A11" s="278"/>
      <c r="B11" s="343" t="s">
        <v>739</v>
      </c>
      <c r="C11" s="343" t="s">
        <v>740</v>
      </c>
    </row>
    <row r="12" spans="1:19" x14ac:dyDescent="0.2">
      <c r="A12" s="344">
        <v>0</v>
      </c>
      <c r="B12" s="345" t="s">
        <v>32</v>
      </c>
      <c r="C12" s="344">
        <v>0</v>
      </c>
      <c r="D12" s="110">
        <v>0</v>
      </c>
    </row>
    <row r="13" spans="1:19" x14ac:dyDescent="0.2">
      <c r="A13" s="344">
        <v>1</v>
      </c>
      <c r="B13" s="346" t="s">
        <v>925</v>
      </c>
      <c r="C13" s="347">
        <v>670</v>
      </c>
      <c r="D13" s="348" t="s">
        <v>920</v>
      </c>
    </row>
    <row r="14" spans="1:19" x14ac:dyDescent="0.2">
      <c r="A14" s="344">
        <v>2</v>
      </c>
      <c r="B14" s="346" t="s">
        <v>926</v>
      </c>
      <c r="C14" s="347">
        <v>657</v>
      </c>
      <c r="D14" s="349" t="s">
        <v>921</v>
      </c>
    </row>
    <row r="15" spans="1:19" x14ac:dyDescent="0.2">
      <c r="A15" s="344">
        <v>3</v>
      </c>
      <c r="B15" s="346" t="s">
        <v>927</v>
      </c>
      <c r="C15" s="347">
        <v>740</v>
      </c>
      <c r="D15" s="349" t="s">
        <v>922</v>
      </c>
    </row>
    <row r="16" spans="1:19" x14ac:dyDescent="0.2">
      <c r="A16" s="344">
        <v>4</v>
      </c>
      <c r="B16" s="346" t="s">
        <v>38</v>
      </c>
      <c r="C16" s="347">
        <v>612</v>
      </c>
      <c r="D16" s="348" t="s">
        <v>741</v>
      </c>
    </row>
    <row r="17" spans="1:8" x14ac:dyDescent="0.2">
      <c r="A17" s="344">
        <v>5</v>
      </c>
      <c r="B17" s="346" t="s">
        <v>39</v>
      </c>
      <c r="C17" s="347">
        <v>577</v>
      </c>
      <c r="D17" s="349" t="s">
        <v>742</v>
      </c>
    </row>
    <row r="18" spans="1:8" x14ac:dyDescent="0.2">
      <c r="A18" s="344">
        <v>6</v>
      </c>
      <c r="B18" s="346" t="s">
        <v>40</v>
      </c>
      <c r="C18" s="347">
        <v>645</v>
      </c>
      <c r="D18" s="349" t="s">
        <v>743</v>
      </c>
    </row>
    <row r="19" spans="1:8" x14ac:dyDescent="0.2">
      <c r="B19" s="342"/>
      <c r="C19" s="342"/>
    </row>
    <row r="20" spans="1:8" ht="28.5" customHeight="1" x14ac:dyDescent="0.2">
      <c r="B20" s="732" t="s">
        <v>744</v>
      </c>
      <c r="C20" s="732"/>
    </row>
    <row r="21" spans="1:8" x14ac:dyDescent="0.2">
      <c r="B21" s="732"/>
      <c r="C21" s="732"/>
      <c r="D21" s="110">
        <v>0</v>
      </c>
      <c r="E21" s="110">
        <v>1</v>
      </c>
      <c r="F21" s="110">
        <v>2</v>
      </c>
      <c r="G21" s="110">
        <v>3</v>
      </c>
      <c r="H21" s="110">
        <v>4</v>
      </c>
    </row>
    <row r="22" spans="1:8" x14ac:dyDescent="0.2">
      <c r="B22" s="342"/>
      <c r="C22" s="342"/>
    </row>
    <row r="23" spans="1:8" ht="27.75" customHeight="1" x14ac:dyDescent="0.2">
      <c r="B23" s="733" t="s">
        <v>745</v>
      </c>
      <c r="C23" s="733"/>
    </row>
    <row r="24" spans="1:8" x14ac:dyDescent="0.2">
      <c r="B24" s="733"/>
      <c r="C24" s="733"/>
      <c r="D24" s="110">
        <v>0</v>
      </c>
      <c r="E24" s="110">
        <v>1</v>
      </c>
      <c r="F24" s="110">
        <v>2</v>
      </c>
      <c r="G24" s="110">
        <v>3</v>
      </c>
      <c r="H24" s="110">
        <v>4</v>
      </c>
    </row>
    <row r="28" spans="1:8" x14ac:dyDescent="0.2">
      <c r="B28" t="s">
        <v>879</v>
      </c>
    </row>
    <row r="29" spans="1:8" x14ac:dyDescent="0.2">
      <c r="B29" t="s">
        <v>880</v>
      </c>
    </row>
    <row r="30" spans="1:8" x14ac:dyDescent="0.2">
      <c r="B30" t="s">
        <v>881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C9"/>
    <mergeCell ref="B20:C21"/>
    <mergeCell ref="B23:C24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7"/>
  <sheetViews>
    <sheetView topLeftCell="F1" zoomScaleNormal="100" workbookViewId="0">
      <selection sqref="A1:E1048576"/>
    </sheetView>
  </sheetViews>
  <sheetFormatPr defaultColWidth="8.7109375" defaultRowHeight="12.75" x14ac:dyDescent="0.2"/>
  <cols>
    <col min="1" max="1" width="9.140625" hidden="1" customWidth="1"/>
    <col min="2" max="2" width="38.28515625" hidden="1" customWidth="1"/>
    <col min="3" max="3" width="32" hidden="1" customWidth="1"/>
    <col min="4" max="4" width="30.85546875" hidden="1" customWidth="1"/>
    <col min="5" max="5" width="0" hidden="1" customWidth="1"/>
  </cols>
  <sheetData>
    <row r="5" spans="2:4" x14ac:dyDescent="0.2">
      <c r="B5" s="113" t="s">
        <v>746</v>
      </c>
    </row>
    <row r="6" spans="2:4" x14ac:dyDescent="0.2">
      <c r="B6" s="113" t="s">
        <v>22</v>
      </c>
      <c r="C6" s="113" t="s">
        <v>747</v>
      </c>
      <c r="D6" s="113">
        <v>0</v>
      </c>
    </row>
    <row r="7" spans="2:4" x14ac:dyDescent="0.2">
      <c r="B7" s="113" t="s">
        <v>748</v>
      </c>
      <c r="C7" s="113">
        <v>200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7"/>
  <sheetViews>
    <sheetView zoomScaleNormal="100" workbookViewId="0">
      <selection activeCell="B4" sqref="B4"/>
    </sheetView>
  </sheetViews>
  <sheetFormatPr defaultColWidth="8.7109375" defaultRowHeight="12.75" x14ac:dyDescent="0.2"/>
  <cols>
    <col min="2" max="2" width="12.85546875" customWidth="1"/>
  </cols>
  <sheetData>
    <row r="4" spans="2:2" ht="15" x14ac:dyDescent="0.2">
      <c r="B4" s="341" t="s">
        <v>4</v>
      </c>
    </row>
    <row r="5" spans="2:2" ht="15" x14ac:dyDescent="0.2">
      <c r="B5" s="341" t="s">
        <v>666</v>
      </c>
    </row>
    <row r="6" spans="2:2" ht="15" x14ac:dyDescent="0.2">
      <c r="B6" s="341" t="s">
        <v>700</v>
      </c>
    </row>
    <row r="7" spans="2:2" ht="15" x14ac:dyDescent="0.2">
      <c r="B7" s="341" t="s">
        <v>737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17</vt:i4>
      </vt:variant>
    </vt:vector>
  </HeadingPairs>
  <TitlesOfParts>
    <vt:vector size="30" baseType="lpstr">
      <vt:lpstr>Ввід</vt:lpstr>
      <vt:lpstr>Стандартні отвори</vt:lpstr>
      <vt:lpstr>Ручки профільні</vt:lpstr>
      <vt:lpstr>Декори</vt:lpstr>
      <vt:lpstr>для впр</vt:lpstr>
      <vt:lpstr>соответствие</vt:lpstr>
      <vt:lpstr>Справочник</vt:lpstr>
      <vt:lpstr>Упаковка</vt:lpstr>
      <vt:lpstr>Направления</vt:lpstr>
      <vt:lpstr>для подсчета ручки</vt:lpstr>
      <vt:lpstr>Варианты ручек</vt:lpstr>
      <vt:lpstr>Типи крайкування</vt:lpstr>
      <vt:lpstr>код</vt:lpstr>
      <vt:lpstr>'Варианты ручек'!Z_517F5C41_F790_4E7B_B228_7647F6793947_.wvu.Cols</vt:lpstr>
      <vt:lpstr>Ввід!Z_517F5C41_F790_4E7B_B228_7647F6793947_.wvu.Cols</vt:lpstr>
      <vt:lpstr>Декори!Z_517F5C41_F790_4E7B_B228_7647F6793947_.wvu.Cols</vt:lpstr>
      <vt:lpstr>'для впр'!Z_517F5C41_F790_4E7B_B228_7647F6793947_.wvu.Cols</vt:lpstr>
      <vt:lpstr>'для подсчета ручки'!Z_517F5C41_F790_4E7B_B228_7647F6793947_.wvu.Cols</vt:lpstr>
      <vt:lpstr>код!Z_517F5C41_F790_4E7B_B228_7647F6793947_.wvu.Cols</vt:lpstr>
      <vt:lpstr>соответствие!Z_517F5C41_F790_4E7B_B228_7647F6793947_.wvu.Cols</vt:lpstr>
      <vt:lpstr>Упаковка!Z_517F5C41_F790_4E7B_B228_7647F6793947_.wvu.Cols</vt:lpstr>
      <vt:lpstr>Ввід!Z_517F5C41_F790_4E7B_B228_7647F6793947_.wvu.FilterData</vt:lpstr>
      <vt:lpstr>соответствие!Z_517F5C41_F790_4E7B_B228_7647F6793947_.wvu.FilterData</vt:lpstr>
      <vt:lpstr>Ввід!Z_517F5C41_F790_4E7B_B228_7647F6793947_.wvu.PrintArea</vt:lpstr>
      <vt:lpstr>Декори!Z_517F5C41_F790_4E7B_B228_7647F6793947_.wvu.PrintArea</vt:lpstr>
      <vt:lpstr>'Типи крайкування'!Z_517F5C41_F790_4E7B_B228_7647F6793947_.wvu.PrintArea</vt:lpstr>
      <vt:lpstr>Ввід!Z_517F5C41_F790_4E7B_B228_7647F6793947_.wvu.Rows</vt:lpstr>
      <vt:lpstr>Ввід!Область_печати</vt:lpstr>
      <vt:lpstr>Декори!Область_печати</vt:lpstr>
      <vt:lpstr>'Типи крайкування'!Область_печати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Наталья Долинская</dc:creator>
  <dc:description/>
  <cp:lastModifiedBy>Vitaliy</cp:lastModifiedBy>
  <cp:revision>26</cp:revision>
  <cp:lastPrinted>2021-09-23T13:32:47Z</cp:lastPrinted>
  <dcterms:created xsi:type="dcterms:W3CDTF">1996-10-14T23:33:28Z</dcterms:created>
  <dcterms:modified xsi:type="dcterms:W3CDTF">2025-08-27T05:49:44Z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